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vbaProject.bin" ContentType="application/vnd.ms-office.vbaProject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 codeName="{E757BCB4-07E6-AE0B-56E0-F0EEF7A6E26C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izonline-my.sharepoint.com/personal/massiel_de_giz_de/Documents/Dokumente/01 Componente 1/07 Monitoreos pda/"/>
    </mc:Choice>
  </mc:AlternateContent>
  <xr:revisionPtr revIDLastSave="1727" documentId="8_{EF1F17EA-C251-42F4-B1D5-FDF260B3D5CD}" xr6:coauthVersionLast="47" xr6:coauthVersionMax="47" xr10:uidLastSave="{F9820CF2-F455-460A-82CA-366FA65540BE}"/>
  <bookViews>
    <workbookView xWindow="3120" yWindow="3120" windowWidth="21600" windowHeight="11295" xr2:uid="{00000000-000D-0000-FFFF-FFFF00000000}"/>
  </bookViews>
  <sheets>
    <sheet name="Resumen" sheetId="1" r:id="rId1"/>
    <sheet name="BD" sheetId="6" r:id="rId2"/>
    <sheet name="Finca 1" sheetId="2" r:id="rId3"/>
    <sheet name="Finca 2" sheetId="3" r:id="rId4"/>
    <sheet name="Finca 3" sheetId="5" r:id="rId5"/>
    <sheet name="Finca N" sheetId="17" r:id="rId6"/>
  </sheets>
  <definedNames>
    <definedName name="_xlnm._FilterDatabase" localSheetId="1" hidden="1">BD!$A$20:$H$73</definedName>
    <definedName name="_xlnm._FilterDatabase" localSheetId="2" hidden="1">'Finca 1'!$C$6:$K$6</definedName>
    <definedName name="_xlnm._FilterDatabase" localSheetId="0" hidden="1">Resumen!$C$13:$E$16</definedName>
    <definedName name="Fincas">BD!#REF!</definedName>
    <definedName name="Lista">BD!$A$8:$A$12</definedName>
    <definedName name="Listado">BD!$B$8:$B$11</definedName>
    <definedName name="Listado1">BD!$B$8:$B$11</definedName>
    <definedName name="nombre">BD!$B$8:$B$11</definedName>
    <definedName name="Opciones">BD!#REF!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6" l="1"/>
  <c r="C62" i="6"/>
  <c r="D62" i="6" s="1"/>
  <c r="E62" i="6"/>
  <c r="F62" i="6" s="1"/>
  <c r="G62" i="6"/>
  <c r="H62" i="6" s="1"/>
  <c r="I62" i="6"/>
  <c r="J62" i="6" s="1"/>
  <c r="C63" i="6"/>
  <c r="D63" i="6" s="1"/>
  <c r="E63" i="6"/>
  <c r="F63" i="6" s="1"/>
  <c r="G63" i="6"/>
  <c r="H63" i="6" s="1"/>
  <c r="I63" i="6"/>
  <c r="J63" i="6" s="1"/>
  <c r="C64" i="6"/>
  <c r="D64" i="6" s="1"/>
  <c r="E64" i="6"/>
  <c r="F64" i="6" s="1"/>
  <c r="G64" i="6"/>
  <c r="H64" i="6" s="1"/>
  <c r="I64" i="6"/>
  <c r="J64" i="6" s="1"/>
  <c r="C65" i="6"/>
  <c r="D65" i="6" s="1"/>
  <c r="E65" i="6"/>
  <c r="F65" i="6" s="1"/>
  <c r="G65" i="6"/>
  <c r="H65" i="6" s="1"/>
  <c r="I65" i="6"/>
  <c r="J65" i="6" s="1"/>
  <c r="C66" i="6"/>
  <c r="D66" i="6" s="1"/>
  <c r="E66" i="6"/>
  <c r="F66" i="6" s="1"/>
  <c r="G66" i="6"/>
  <c r="H66" i="6" s="1"/>
  <c r="I66" i="6"/>
  <c r="J66" i="6" s="1"/>
  <c r="C67" i="6"/>
  <c r="D67" i="6" s="1"/>
  <c r="E67" i="6"/>
  <c r="F67" i="6" s="1"/>
  <c r="G67" i="6"/>
  <c r="H67" i="6" s="1"/>
  <c r="I67" i="6"/>
  <c r="J67" i="6" s="1"/>
  <c r="C68" i="6"/>
  <c r="D68" i="6" s="1"/>
  <c r="E68" i="6"/>
  <c r="F68" i="6" s="1"/>
  <c r="G68" i="6"/>
  <c r="H68" i="6" s="1"/>
  <c r="I68" i="6"/>
  <c r="J68" i="6" s="1"/>
  <c r="C69" i="6"/>
  <c r="D69" i="6" s="1"/>
  <c r="E69" i="6"/>
  <c r="F69" i="6" s="1"/>
  <c r="G69" i="6"/>
  <c r="H69" i="6" s="1"/>
  <c r="I69" i="6"/>
  <c r="J69" i="6" s="1"/>
  <c r="C70" i="6"/>
  <c r="D70" i="6" s="1"/>
  <c r="E70" i="6"/>
  <c r="F70" i="6" s="1"/>
  <c r="G70" i="6"/>
  <c r="H70" i="6" s="1"/>
  <c r="I70" i="6"/>
  <c r="J70" i="6" s="1"/>
  <c r="C71" i="6"/>
  <c r="D71" i="6" s="1"/>
  <c r="E71" i="6"/>
  <c r="F71" i="6" s="1"/>
  <c r="G71" i="6"/>
  <c r="H71" i="6" s="1"/>
  <c r="I71" i="6"/>
  <c r="J71" i="6" s="1"/>
  <c r="C72" i="6"/>
  <c r="D72" i="6" s="1"/>
  <c r="E72" i="6"/>
  <c r="F72" i="6" s="1"/>
  <c r="G72" i="6"/>
  <c r="H72" i="6" s="1"/>
  <c r="I72" i="6"/>
  <c r="J72" i="6" s="1"/>
  <c r="I61" i="6"/>
  <c r="G61" i="6"/>
  <c r="E61" i="6"/>
  <c r="C61" i="6"/>
  <c r="E49" i="6"/>
  <c r="F49" i="6" s="1"/>
  <c r="G49" i="6"/>
  <c r="H49" i="6" s="1"/>
  <c r="I49" i="6"/>
  <c r="J49" i="6" s="1"/>
  <c r="E50" i="6"/>
  <c r="F50" i="6" s="1"/>
  <c r="G50" i="6"/>
  <c r="H50" i="6" s="1"/>
  <c r="I50" i="6"/>
  <c r="J50" i="6" s="1"/>
  <c r="E51" i="6"/>
  <c r="F51" i="6" s="1"/>
  <c r="G51" i="6"/>
  <c r="H51" i="6" s="1"/>
  <c r="I51" i="6"/>
  <c r="J51" i="6" s="1"/>
  <c r="E52" i="6"/>
  <c r="F52" i="6" s="1"/>
  <c r="G52" i="6"/>
  <c r="H52" i="6" s="1"/>
  <c r="I52" i="6"/>
  <c r="J52" i="6" s="1"/>
  <c r="E53" i="6"/>
  <c r="F53" i="6" s="1"/>
  <c r="G53" i="6"/>
  <c r="H53" i="6" s="1"/>
  <c r="I53" i="6"/>
  <c r="J53" i="6" s="1"/>
  <c r="E54" i="6"/>
  <c r="F54" i="6" s="1"/>
  <c r="G54" i="6"/>
  <c r="H54" i="6" s="1"/>
  <c r="I54" i="6"/>
  <c r="J54" i="6" s="1"/>
  <c r="E55" i="6"/>
  <c r="F55" i="6" s="1"/>
  <c r="G55" i="6"/>
  <c r="H55" i="6" s="1"/>
  <c r="I55" i="6"/>
  <c r="J55" i="6" s="1"/>
  <c r="E56" i="6"/>
  <c r="F56" i="6" s="1"/>
  <c r="G56" i="6"/>
  <c r="H56" i="6" s="1"/>
  <c r="I56" i="6"/>
  <c r="J56" i="6" s="1"/>
  <c r="E57" i="6"/>
  <c r="F57" i="6" s="1"/>
  <c r="G57" i="6"/>
  <c r="H57" i="6" s="1"/>
  <c r="I57" i="6"/>
  <c r="J57" i="6" s="1"/>
  <c r="E58" i="6"/>
  <c r="F58" i="6" s="1"/>
  <c r="G58" i="6"/>
  <c r="H58" i="6" s="1"/>
  <c r="I58" i="6"/>
  <c r="J58" i="6" s="1"/>
  <c r="I48" i="6"/>
  <c r="G48" i="6"/>
  <c r="E48" i="6"/>
  <c r="C49" i="6"/>
  <c r="C50" i="6"/>
  <c r="C51" i="6"/>
  <c r="C52" i="6"/>
  <c r="C53" i="6"/>
  <c r="D53" i="6" s="1"/>
  <c r="C54" i="6"/>
  <c r="D54" i="6" s="1"/>
  <c r="C55" i="6"/>
  <c r="D55" i="6" s="1"/>
  <c r="C56" i="6"/>
  <c r="D56" i="6" s="1"/>
  <c r="C57" i="6"/>
  <c r="D57" i="6" s="1"/>
  <c r="C58" i="6"/>
  <c r="D58" i="6" s="1"/>
  <c r="C48" i="6"/>
  <c r="C40" i="6"/>
  <c r="D40" i="6" s="1"/>
  <c r="E40" i="6"/>
  <c r="F40" i="6" s="1"/>
  <c r="G40" i="6"/>
  <c r="H40" i="6" s="1"/>
  <c r="I40" i="6"/>
  <c r="J40" i="6" s="1"/>
  <c r="C41" i="6"/>
  <c r="D41" i="6" s="1"/>
  <c r="E41" i="6"/>
  <c r="F41" i="6" s="1"/>
  <c r="G41" i="6"/>
  <c r="H41" i="6" s="1"/>
  <c r="I41" i="6"/>
  <c r="J41" i="6" s="1"/>
  <c r="C42" i="6"/>
  <c r="D42" i="6" s="1"/>
  <c r="E42" i="6"/>
  <c r="F42" i="6" s="1"/>
  <c r="G42" i="6"/>
  <c r="H42" i="6" s="1"/>
  <c r="I42" i="6"/>
  <c r="J42" i="6" s="1"/>
  <c r="C43" i="6"/>
  <c r="D43" i="6" s="1"/>
  <c r="E43" i="6"/>
  <c r="F43" i="6" s="1"/>
  <c r="G43" i="6"/>
  <c r="H43" i="6" s="1"/>
  <c r="I43" i="6"/>
  <c r="J43" i="6" s="1"/>
  <c r="C44" i="6"/>
  <c r="D44" i="6" s="1"/>
  <c r="E44" i="6"/>
  <c r="F44" i="6" s="1"/>
  <c r="G44" i="6"/>
  <c r="H44" i="6" s="1"/>
  <c r="I44" i="6"/>
  <c r="J44" i="6" s="1"/>
  <c r="C45" i="6"/>
  <c r="D45" i="6" s="1"/>
  <c r="E45" i="6"/>
  <c r="F45" i="6" s="1"/>
  <c r="G45" i="6"/>
  <c r="H45" i="6" s="1"/>
  <c r="I45" i="6"/>
  <c r="J45" i="6" s="1"/>
  <c r="C21" i="6"/>
  <c r="G11" i="6"/>
  <c r="F11" i="6"/>
  <c r="E11" i="6"/>
  <c r="D11" i="6"/>
  <c r="C11" i="6"/>
  <c r="D10" i="6"/>
  <c r="G10" i="6"/>
  <c r="F10" i="6"/>
  <c r="E10" i="6"/>
  <c r="C10" i="6"/>
  <c r="D9" i="6"/>
  <c r="G9" i="6"/>
  <c r="F9" i="6"/>
  <c r="E9" i="6"/>
  <c r="C9" i="6"/>
  <c r="D8" i="6"/>
  <c r="D17" i="6" l="1"/>
  <c r="D21" i="6" l="1"/>
  <c r="I22" i="6" l="1"/>
  <c r="J22" i="6" s="1"/>
  <c r="I23" i="6"/>
  <c r="J23" i="6" s="1"/>
  <c r="I24" i="6"/>
  <c r="J24" i="6" s="1"/>
  <c r="I25" i="6"/>
  <c r="J25" i="6" s="1"/>
  <c r="I26" i="6"/>
  <c r="J26" i="6" s="1"/>
  <c r="I27" i="6"/>
  <c r="J27" i="6" s="1"/>
  <c r="I28" i="6"/>
  <c r="J28" i="6" s="1"/>
  <c r="I29" i="6"/>
  <c r="J29" i="6" s="1"/>
  <c r="I30" i="6"/>
  <c r="J30" i="6" s="1"/>
  <c r="I21" i="6"/>
  <c r="J21" i="6" s="1"/>
  <c r="G22" i="6"/>
  <c r="H22" i="6" s="1"/>
  <c r="G21" i="6"/>
  <c r="H21" i="6" s="1"/>
  <c r="J31" i="6" l="1"/>
  <c r="I35" i="6"/>
  <c r="J35" i="6" s="1"/>
  <c r="I38" i="6"/>
  <c r="J38" i="6" s="1"/>
  <c r="J61" i="6" l="1"/>
  <c r="J73" i="6" s="1"/>
  <c r="H61" i="6"/>
  <c r="H73" i="6" s="1"/>
  <c r="F61" i="6"/>
  <c r="F73" i="6" s="1"/>
  <c r="D61" i="6"/>
  <c r="D73" i="6" s="1"/>
  <c r="H11" i="6" s="1"/>
  <c r="D49" i="6"/>
  <c r="D50" i="6"/>
  <c r="D51" i="6"/>
  <c r="D52" i="6"/>
  <c r="J48" i="6"/>
  <c r="H48" i="6"/>
  <c r="F48" i="6"/>
  <c r="F59" i="6" s="1"/>
  <c r="D48" i="6"/>
  <c r="I34" i="6"/>
  <c r="J34" i="6" s="1"/>
  <c r="I36" i="6"/>
  <c r="J36" i="6" s="1"/>
  <c r="I37" i="6"/>
  <c r="J37" i="6" s="1"/>
  <c r="I39" i="6"/>
  <c r="J39" i="6" s="1"/>
  <c r="G34" i="6"/>
  <c r="H34" i="6" s="1"/>
  <c r="G35" i="6"/>
  <c r="H35" i="6" s="1"/>
  <c r="G36" i="6"/>
  <c r="H36" i="6" s="1"/>
  <c r="G37" i="6"/>
  <c r="H37" i="6" s="1"/>
  <c r="G38" i="6"/>
  <c r="H38" i="6" s="1"/>
  <c r="G39" i="6"/>
  <c r="H39" i="6" s="1"/>
  <c r="E34" i="6"/>
  <c r="F34" i="6" s="1"/>
  <c r="E35" i="6"/>
  <c r="F35" i="6" s="1"/>
  <c r="E36" i="6"/>
  <c r="F36" i="6" s="1"/>
  <c r="E37" i="6"/>
  <c r="F37" i="6" s="1"/>
  <c r="E38" i="6"/>
  <c r="F38" i="6" s="1"/>
  <c r="E39" i="6"/>
  <c r="F39" i="6" s="1"/>
  <c r="C34" i="6"/>
  <c r="D34" i="6" s="1"/>
  <c r="C35" i="6"/>
  <c r="D35" i="6" s="1"/>
  <c r="C36" i="6"/>
  <c r="D36" i="6" s="1"/>
  <c r="C37" i="6"/>
  <c r="D37" i="6" s="1"/>
  <c r="C38" i="6"/>
  <c r="D38" i="6" s="1"/>
  <c r="C39" i="6"/>
  <c r="D39" i="6" s="1"/>
  <c r="I33" i="6"/>
  <c r="J33" i="6" s="1"/>
  <c r="G33" i="6"/>
  <c r="H33" i="6" s="1"/>
  <c r="E33" i="6"/>
  <c r="F33" i="6" s="1"/>
  <c r="C33" i="6"/>
  <c r="D33" i="6" s="1"/>
  <c r="G23" i="6"/>
  <c r="H23" i="6" s="1"/>
  <c r="G24" i="6"/>
  <c r="H24" i="6" s="1"/>
  <c r="G25" i="6"/>
  <c r="H25" i="6" s="1"/>
  <c r="G26" i="6"/>
  <c r="H26" i="6" s="1"/>
  <c r="G27" i="6"/>
  <c r="H27" i="6" s="1"/>
  <c r="G28" i="6"/>
  <c r="H28" i="6" s="1"/>
  <c r="G29" i="6"/>
  <c r="H29" i="6" s="1"/>
  <c r="G30" i="6"/>
  <c r="H30" i="6" s="1"/>
  <c r="E23" i="6"/>
  <c r="F23" i="6" s="1"/>
  <c r="E24" i="6"/>
  <c r="F24" i="6" s="1"/>
  <c r="E25" i="6"/>
  <c r="F25" i="6" s="1"/>
  <c r="E26" i="6"/>
  <c r="F26" i="6" s="1"/>
  <c r="E27" i="6"/>
  <c r="F27" i="6" s="1"/>
  <c r="E28" i="6"/>
  <c r="F28" i="6" s="1"/>
  <c r="E29" i="6"/>
  <c r="F29" i="6" s="1"/>
  <c r="E30" i="6"/>
  <c r="F30" i="6" s="1"/>
  <c r="E22" i="6"/>
  <c r="F22" i="6" s="1"/>
  <c r="E21" i="6"/>
  <c r="F21" i="6" s="1"/>
  <c r="C23" i="6"/>
  <c r="D23" i="6" s="1"/>
  <c r="C24" i="6"/>
  <c r="D24" i="6" s="1"/>
  <c r="C25" i="6"/>
  <c r="D25" i="6" s="1"/>
  <c r="C26" i="6"/>
  <c r="D26" i="6" s="1"/>
  <c r="C27" i="6"/>
  <c r="D27" i="6" s="1"/>
  <c r="C28" i="6"/>
  <c r="D28" i="6" s="1"/>
  <c r="C29" i="6"/>
  <c r="D29" i="6" s="1"/>
  <c r="C30" i="6"/>
  <c r="D30" i="6" s="1"/>
  <c r="C22" i="6"/>
  <c r="D22" i="6" s="1"/>
  <c r="F31" i="6" l="1"/>
  <c r="H31" i="6"/>
  <c r="D31" i="6"/>
  <c r="H8" i="6" s="1"/>
  <c r="F46" i="6"/>
  <c r="J46" i="6"/>
  <c r="E8" i="6"/>
  <c r="F8" i="6"/>
  <c r="G8" i="6"/>
  <c r="G12" i="6" l="1"/>
  <c r="D15" i="1" l="1"/>
  <c r="D14" i="1"/>
  <c r="J59" i="6"/>
  <c r="H46" i="6" l="1"/>
  <c r="D46" i="6"/>
  <c r="H9" i="6" s="1"/>
  <c r="D16" i="1"/>
  <c r="D13" i="1"/>
  <c r="E12" i="6" l="1"/>
  <c r="F12" i="6"/>
  <c r="D12" i="6"/>
  <c r="D59" i="6"/>
  <c r="H59" i="6"/>
  <c r="H10" i="6" l="1"/>
  <c r="D16" i="6" s="1"/>
  <c r="I9" i="6"/>
  <c r="E14" i="1"/>
  <c r="I8" i="6"/>
  <c r="E13" i="1" l="1"/>
  <c r="E16" i="1"/>
  <c r="I11" i="6"/>
  <c r="I10" i="6"/>
  <c r="E15" i="1"/>
  <c r="V80" i="6" l="1"/>
  <c r="U97" i="6" s="1"/>
  <c r="U99" i="6" s="1"/>
  <c r="U85" i="6" l="1"/>
  <c r="U86" i="6" s="1"/>
  <c r="U93" i="6"/>
  <c r="U94" i="6" s="1"/>
  <c r="U89" i="6"/>
  <c r="U90" i="6" s="1"/>
</calcChain>
</file>

<file path=xl/sharedStrings.xml><?xml version="1.0" encoding="utf-8"?>
<sst xmlns="http://schemas.openxmlformats.org/spreadsheetml/2006/main" count="140" uniqueCount="52">
  <si>
    <t>Avance</t>
  </si>
  <si>
    <t>Inversión</t>
  </si>
  <si>
    <t>Status</t>
  </si>
  <si>
    <t>Incompleta</t>
  </si>
  <si>
    <t>En proceso</t>
  </si>
  <si>
    <t>Completa</t>
  </si>
  <si>
    <t>Medidas</t>
  </si>
  <si>
    <t>Fórmula monto</t>
  </si>
  <si>
    <t>Medida</t>
  </si>
  <si>
    <t>Valor</t>
  </si>
  <si>
    <t>Finca</t>
  </si>
  <si>
    <t>Avance general</t>
  </si>
  <si>
    <t>Invesión general</t>
  </si>
  <si>
    <t>Gráfico de velocímetro</t>
  </si>
  <si>
    <t>Base</t>
  </si>
  <si>
    <t>Visible</t>
  </si>
  <si>
    <t>Oculta</t>
  </si>
  <si>
    <t>Rojo</t>
  </si>
  <si>
    <t>Ejecución</t>
  </si>
  <si>
    <t>Total</t>
  </si>
  <si>
    <t>Naranja</t>
  </si>
  <si>
    <t>Verde</t>
  </si>
  <si>
    <t>Aguja</t>
  </si>
  <si>
    <t>Marcador</t>
  </si>
  <si>
    <t>ejp</t>
  </si>
  <si>
    <t>Resumen Individual</t>
  </si>
  <si>
    <t>Resumen Global</t>
  </si>
  <si>
    <t>Lista Status</t>
  </si>
  <si>
    <t>Valores Status</t>
  </si>
  <si>
    <t>Porcentaje avance (individual)</t>
  </si>
  <si>
    <t>Porcentaje pendiente (individual)</t>
  </si>
  <si>
    <t>Fincas</t>
  </si>
  <si>
    <t>Monto invertido por monitoreo</t>
  </si>
  <si>
    <t>Contraseña: Convoy</t>
  </si>
  <si>
    <t>Noviembre 2023</t>
  </si>
  <si>
    <t>Ejecució</t>
  </si>
  <si>
    <t>Julio 2023</t>
  </si>
  <si>
    <t>Febrero 2023</t>
  </si>
  <si>
    <t>Mayo 2024</t>
  </si>
  <si>
    <t>ASOPROPIMOPLA</t>
  </si>
  <si>
    <t>Septiembre 2023</t>
  </si>
  <si>
    <t>Marzo 2024</t>
  </si>
  <si>
    <t>Septiembre 2024</t>
  </si>
  <si>
    <t>Ricardo Contreras</t>
  </si>
  <si>
    <t>Venezolana</t>
  </si>
  <si>
    <t>Planta de Empaque</t>
  </si>
  <si>
    <r>
      <t xml:space="preserve">            Plan de Acción por la Biodiversidad de </t>
    </r>
    <r>
      <rPr>
        <b/>
        <i/>
        <sz val="26"/>
        <color theme="1" tint="0.499984740745262"/>
        <rFont val="Arial Nova"/>
        <family val="2"/>
      </rPr>
      <t>(Nombre de la finca)</t>
    </r>
  </si>
  <si>
    <r>
      <t xml:space="preserve">La (Nombre de la asociación/cooperativa)  en el año </t>
    </r>
    <r>
      <rPr>
        <b/>
        <sz val="14"/>
        <color theme="1" tint="0.499984740745262"/>
        <rFont val="Arial Nova"/>
        <family val="2"/>
      </rPr>
      <t>XX</t>
    </r>
    <r>
      <rPr>
        <sz val="14"/>
        <color theme="1" tint="0.499984740745262"/>
        <rFont val="Arial Nova"/>
        <family val="2"/>
      </rPr>
      <t xml:space="preserve"> se comprometió con la implementación de un Plan de Acción por la Biodiversidad en </t>
    </r>
    <r>
      <rPr>
        <b/>
        <sz val="14"/>
        <color theme="1" tint="0.499984740745262"/>
        <rFont val="Arial Nova"/>
        <family val="2"/>
      </rPr>
      <t>XX</t>
    </r>
    <r>
      <rPr>
        <sz val="14"/>
        <color theme="1" tint="0.499984740745262"/>
        <rFont val="Arial Nova"/>
        <family val="2"/>
      </rPr>
      <t xml:space="preserve"> de las fincas que la conforman de forma voluntaria, a raíz de la aplicación de la herramienta </t>
    </r>
    <r>
      <rPr>
        <i/>
        <sz val="14"/>
        <color theme="1" tint="0.499984740745262"/>
        <rFont val="Arial Nova"/>
        <family val="2"/>
      </rPr>
      <t xml:space="preserve">Biodiversity Check Agrícola </t>
    </r>
    <r>
      <rPr>
        <sz val="14"/>
        <color theme="1" tint="0.499984740745262"/>
        <rFont val="Arial Nova"/>
        <family val="2"/>
      </rPr>
      <t>del programa Del Campo al Plato. Estos son los resultados de sus esfuerzos:</t>
    </r>
  </si>
  <si>
    <t>Finca 1</t>
  </si>
  <si>
    <t>Finca 2</t>
  </si>
  <si>
    <t>Finca 3</t>
  </si>
  <si>
    <t>Finca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</si>
</sst>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6"/>
      <color theme="1" tint="0.499984740745262"/>
      <name val="Arial Nova"/>
      <family val="2"/>
    </font>
    <font>
      <b/>
      <sz val="12"/>
      <color theme="1" tint="0.499984740745262"/>
      <name val="Arial Nova"/>
      <family val="2"/>
    </font>
    <font>
      <sz val="12"/>
      <color theme="1" tint="0.499984740745262"/>
      <name val="Arial Nova"/>
      <family val="2"/>
    </font>
    <font>
      <sz val="11"/>
      <color theme="1" tint="0.499984740745262"/>
      <name val="Arial Nova"/>
      <family val="2"/>
    </font>
    <font>
      <sz val="9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20"/>
      <color theme="1"/>
      <name val="Arial Nova"/>
      <family val="2"/>
    </font>
    <font>
      <b/>
      <sz val="24"/>
      <color theme="1" tint="0.499984740745262"/>
      <name val="Arial Nova"/>
      <family val="2"/>
    </font>
    <font>
      <sz val="16"/>
      <color theme="1" tint="0.499984740745262"/>
      <name val="Arial Nova"/>
      <family val="2"/>
    </font>
    <font>
      <b/>
      <sz val="14"/>
      <color theme="1" tint="0.499984740745262"/>
      <name val="Arial Nova"/>
      <family val="2"/>
    </font>
    <font>
      <sz val="16"/>
      <color theme="1" tint="0.499984740745262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b/>
      <sz val="18"/>
      <color theme="0"/>
      <name val="Arial Nova"/>
      <family val="2"/>
    </font>
    <font>
      <b/>
      <sz val="20"/>
      <color theme="0"/>
      <name val="Arial Nova"/>
      <family val="2"/>
    </font>
    <font>
      <b/>
      <sz val="26"/>
      <color theme="1" tint="0.499984740745262"/>
      <name val="Arial Nova"/>
      <family val="2"/>
    </font>
    <font>
      <b/>
      <sz val="24"/>
      <color theme="0"/>
      <name val="Arial Nova"/>
      <family val="2"/>
    </font>
    <font>
      <b/>
      <sz val="28"/>
      <color theme="1" tint="0.499984740745262"/>
      <name val="Arial Nova"/>
      <family val="2"/>
    </font>
    <font>
      <sz val="14"/>
      <color theme="1" tint="0.499984740745262"/>
      <name val="Arial Nova"/>
      <family val="2"/>
    </font>
    <font>
      <i/>
      <sz val="14"/>
      <color theme="1" tint="0.499984740745262"/>
      <name val="Arial Nova"/>
      <family val="2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0"/>
      <name val="Arial Nova"/>
      <family val="2"/>
    </font>
    <font>
      <b/>
      <sz val="28"/>
      <color theme="0"/>
      <name val="Arial Nova"/>
      <family val="2"/>
    </font>
    <font>
      <b/>
      <sz val="36"/>
      <color theme="0"/>
      <name val="Arial Nova"/>
      <family val="2"/>
    </font>
    <font>
      <b/>
      <i/>
      <sz val="26"/>
      <color theme="1" tint="0.499984740745262"/>
      <name val="Arial Nova"/>
      <family val="2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EFDC7"/>
        <bgColor indexed="64"/>
      </patternFill>
    </fill>
    <fill>
      <patternFill patternType="solid">
        <fgColor rgb="FFFAF8B6"/>
        <bgColor indexed="64"/>
      </patternFill>
    </fill>
    <fill>
      <patternFill patternType="solid">
        <fgColor rgb="FFE2FEF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DF9A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3" borderId="0" xfId="0" applyFont="1" applyFill="1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9" fontId="0" fillId="0" borderId="0" xfId="2" applyFont="1"/>
    <xf numFmtId="0" fontId="0" fillId="0" borderId="0" xfId="0" applyAlignment="1">
      <alignment horizontal="center" vertical="center" wrapText="1"/>
    </xf>
    <xf numFmtId="9" fontId="0" fillId="8" borderId="0" xfId="2" applyFont="1" applyFill="1"/>
    <xf numFmtId="0" fontId="0" fillId="0" borderId="5" xfId="0" applyBorder="1"/>
    <xf numFmtId="9" fontId="0" fillId="0" borderId="5" xfId="0" applyNumberFormat="1" applyBorder="1"/>
    <xf numFmtId="9" fontId="0" fillId="0" borderId="5" xfId="2" applyFont="1" applyBorder="1"/>
    <xf numFmtId="9" fontId="13" fillId="0" borderId="5" xfId="2" applyFont="1" applyBorder="1"/>
    <xf numFmtId="9" fontId="14" fillId="0" borderId="5" xfId="2" applyFont="1" applyBorder="1"/>
    <xf numFmtId="9" fontId="15" fillId="0" borderId="5" xfId="2" applyFont="1" applyBorder="1"/>
    <xf numFmtId="9" fontId="0" fillId="8" borderId="5" xfId="2" applyFont="1" applyFill="1" applyBorder="1"/>
    <xf numFmtId="0" fontId="8" fillId="0" borderId="5" xfId="0" applyFont="1" applyBorder="1"/>
    <xf numFmtId="164" fontId="9" fillId="8" borderId="0" xfId="0" applyNumberFormat="1" applyFont="1" applyFill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9" borderId="0" xfId="0" applyFill="1"/>
    <xf numFmtId="0" fontId="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164" fontId="20" fillId="0" borderId="5" xfId="1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  <xf numFmtId="9" fontId="21" fillId="0" borderId="5" xfId="2" applyFont="1" applyBorder="1" applyAlignment="1">
      <alignment horizontal="left"/>
    </xf>
    <xf numFmtId="0" fontId="23" fillId="10" borderId="0" xfId="0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9" fillId="11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11" borderId="0" xfId="0" applyFont="1" applyFill="1" applyAlignment="1">
      <alignment horizontal="center" vertical="center"/>
    </xf>
    <xf numFmtId="0" fontId="9" fillId="11" borderId="0" xfId="0" applyFont="1" applyFill="1" applyAlignment="1">
      <alignment horizontal="center" vertical="center" wrapText="1"/>
    </xf>
    <xf numFmtId="164" fontId="0" fillId="0" borderId="7" xfId="1" applyNumberFormat="1" applyFont="1" applyBorder="1"/>
    <xf numFmtId="9" fontId="12" fillId="0" borderId="7" xfId="2" applyFont="1" applyBorder="1"/>
    <xf numFmtId="0" fontId="0" fillId="0" borderId="8" xfId="0" applyBorder="1"/>
    <xf numFmtId="9" fontId="12" fillId="0" borderId="9" xfId="2" applyFont="1" applyBorder="1"/>
    <xf numFmtId="0" fontId="7" fillId="0" borderId="10" xfId="0" applyFont="1" applyBorder="1" applyAlignment="1">
      <alignment wrapText="1"/>
    </xf>
    <xf numFmtId="0" fontId="9" fillId="0" borderId="5" xfId="0" applyFont="1" applyBorder="1"/>
    <xf numFmtId="9" fontId="0" fillId="0" borderId="9" xfId="2" applyFont="1" applyBorder="1"/>
    <xf numFmtId="0" fontId="11" fillId="0" borderId="7" xfId="0" applyFont="1" applyBorder="1"/>
    <xf numFmtId="9" fontId="10" fillId="0" borderId="7" xfId="0" applyNumberFormat="1" applyFont="1" applyBorder="1"/>
    <xf numFmtId="164" fontId="11" fillId="0" borderId="7" xfId="0" applyNumberFormat="1" applyFont="1" applyBorder="1"/>
    <xf numFmtId="0" fontId="30" fillId="0" borderId="0" xfId="0" applyFont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7" borderId="0" xfId="0" applyFill="1"/>
    <xf numFmtId="9" fontId="0" fillId="7" borderId="0" xfId="2" applyFont="1" applyFill="1"/>
    <xf numFmtId="0" fontId="0" fillId="7" borderId="0" xfId="0" applyFill="1" applyAlignment="1">
      <alignment horizontal="center" vertical="center" wrapText="1"/>
    </xf>
    <xf numFmtId="0" fontId="30" fillId="0" borderId="0" xfId="0" applyFont="1"/>
    <xf numFmtId="17" fontId="9" fillId="11" borderId="0" xfId="0" applyNumberFormat="1" applyFont="1" applyFill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/>
    </xf>
    <xf numFmtId="9" fontId="0" fillId="13" borderId="0" xfId="2" applyFont="1" applyFill="1"/>
    <xf numFmtId="0" fontId="0" fillId="3" borderId="0" xfId="0" applyFill="1"/>
    <xf numFmtId="17" fontId="0" fillId="0" borderId="0" xfId="0" applyNumberFormat="1"/>
    <xf numFmtId="17" fontId="0" fillId="7" borderId="0" xfId="0" applyNumberFormat="1" applyFill="1"/>
    <xf numFmtId="0" fontId="7" fillId="0" borderId="14" xfId="0" applyFont="1" applyBorder="1" applyAlignment="1">
      <alignment wrapText="1"/>
    </xf>
    <xf numFmtId="44" fontId="0" fillId="0" borderId="9" xfId="1" applyFont="1" applyBorder="1"/>
    <xf numFmtId="44" fontId="0" fillId="0" borderId="7" xfId="1" applyFont="1" applyBorder="1"/>
    <xf numFmtId="0" fontId="7" fillId="3" borderId="0" xfId="0" applyFont="1" applyFill="1" applyAlignment="1">
      <alignment wrapText="1"/>
    </xf>
    <xf numFmtId="44" fontId="0" fillId="3" borderId="0" xfId="1" applyFont="1" applyFill="1" applyBorder="1"/>
    <xf numFmtId="9" fontId="12" fillId="3" borderId="0" xfId="2" applyFont="1" applyFill="1" applyBorder="1"/>
    <xf numFmtId="9" fontId="0" fillId="3" borderId="0" xfId="2" applyFont="1" applyFill="1" applyBorder="1"/>
    <xf numFmtId="0" fontId="9" fillId="0" borderId="15" xfId="0" applyFont="1" applyBorder="1"/>
    <xf numFmtId="9" fontId="0" fillId="0" borderId="0" xfId="0" applyNumberFormat="1"/>
    <xf numFmtId="1" fontId="0" fillId="0" borderId="0" xfId="0" applyNumberFormat="1"/>
    <xf numFmtId="0" fontId="9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8" fillId="0" borderId="0" xfId="0" applyFont="1"/>
    <xf numFmtId="0" fontId="9" fillId="7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44" fontId="6" fillId="0" borderId="5" xfId="1" applyFont="1" applyBorder="1" applyAlignment="1">
      <alignment horizontal="left" vertical="center" wrapText="1"/>
    </xf>
    <xf numFmtId="0" fontId="26" fillId="11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7" fontId="0" fillId="0" borderId="0" xfId="0" applyNumberFormat="1" applyAlignment="1">
      <alignment horizontal="center"/>
    </xf>
    <xf numFmtId="0" fontId="9" fillId="11" borderId="11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29" fillId="11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11" borderId="0" xfId="0" applyFont="1" applyFill="1" applyAlignment="1">
      <alignment horizontal="center"/>
    </xf>
    <xf numFmtId="0" fontId="9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49" fontId="4" fillId="12" borderId="5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6" borderId="5" xfId="0" applyNumberFormat="1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7676EA"/>
      <color rgb="FF4DF9A7"/>
      <color rgb="FFE2FEF1"/>
      <color rgb="FFFAF8B6"/>
      <color rgb="FFDEFDC7"/>
      <color rgb="FFB8EF07"/>
      <color rgb="FFD7D8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F3-4B97-9A22-84CBC9D05E9A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F3-4B97-9A22-84CBC9D05E9A}"/>
              </c:ext>
            </c:extLst>
          </c:dPt>
          <c:val>
            <c:numRef>
              <c:f>BD!$U$81:$U$82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F3-4B97-9A22-84CBC9D05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82-4803-BAC7-D282C19EA53D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82-4803-BAC7-D282C19EA53D}"/>
              </c:ext>
            </c:extLst>
          </c:dPt>
          <c:val>
            <c:numRef>
              <c:f>BD!$U$89:$U$90</c:f>
              <c:numCache>
                <c:formatCode>0%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82-4803-BAC7-D282C19EA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38-4EE0-AE32-435F6C2FACF4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38-4EE0-AE32-435F6C2FACF4}"/>
              </c:ext>
            </c:extLst>
          </c:dPt>
          <c:val>
            <c:numRef>
              <c:f>BD!$U$93:$U$94</c:f>
              <c:numCache>
                <c:formatCode>0%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38-4EE0-AE32-435F6C2FA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44450" cap="rnd">
              <a:solidFill>
                <a:srgbClr val="00B050"/>
              </a:solidFill>
              <a:bevel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2A-4D04-ABEE-1E3A606D6ED9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2A-4D04-ABEE-1E3A606D6E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BD!$D$7:$G$7</c:f>
              <c:numCache>
                <c:formatCode>mmm\-yy</c:formatCode>
                <c:ptCount val="4"/>
                <c:pt idx="0">
                  <c:v>44958</c:v>
                </c:pt>
                <c:pt idx="1">
                  <c:v>45108</c:v>
                </c:pt>
                <c:pt idx="2">
                  <c:v>45231</c:v>
                </c:pt>
                <c:pt idx="3">
                  <c:v>45413</c:v>
                </c:pt>
              </c:numCache>
            </c:numRef>
          </c:cat>
          <c:val>
            <c:numRef>
              <c:f>BD!$D$12:$G$12</c:f>
              <c:numCache>
                <c:formatCode>_("$"* #,##0_);_("$"* \(#,##0\);_("$"*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62A-4D04-ABEE-1E3A606D6ED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4202424"/>
        <c:axId val="314200072"/>
      </c:lineChart>
      <c:dateAx>
        <c:axId val="314202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es-DO"/>
          </a:p>
        </c:txPr>
        <c:crossAx val="314200072"/>
        <c:crosses val="autoZero"/>
        <c:auto val="1"/>
        <c:lblOffset val="100"/>
        <c:baseTimeUnit val="months"/>
      </c:dateAx>
      <c:valAx>
        <c:axId val="314200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314202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3A-4C41-9984-176A70B2C4E9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3A-4C41-9984-176A70B2C4E9}"/>
              </c:ext>
            </c:extLst>
          </c:dPt>
          <c:val>
            <c:numRef>
              <c:f>BD!$U$85:$U$86</c:f>
              <c:numCache>
                <c:formatCode>0%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3A-4C41-9984-176A70B2C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8F-4A74-BCB4-A7127C449310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8F-4A74-BCB4-A7127C449310}"/>
              </c:ext>
            </c:extLst>
          </c:dPt>
          <c:val>
            <c:numRef>
              <c:f>BD!$U$89:$U$90</c:f>
              <c:numCache>
                <c:formatCode>0%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8F-4A74-BCB4-A7127C44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DD-4E86-A3E3-7965EB41DE03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DD-4E86-A3E3-7965EB41DE03}"/>
              </c:ext>
            </c:extLst>
          </c:dPt>
          <c:val>
            <c:numRef>
              <c:f>BD!$U$93:$U$94</c:f>
              <c:numCache>
                <c:formatCode>0%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D-4E86-A3E3-7965EB41D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94246626739125E-2"/>
          <c:y val="3.6875204556368855E-2"/>
          <c:w val="0.95437037569316119"/>
          <c:h val="0.86806446743802734"/>
        </c:manualLayout>
      </c:layout>
      <c:lineChart>
        <c:grouping val="standard"/>
        <c:varyColors val="0"/>
        <c:ser>
          <c:idx val="0"/>
          <c:order val="0"/>
          <c:spPr>
            <a:ln w="44450" cap="rnd">
              <a:solidFill>
                <a:srgbClr val="00B050"/>
              </a:solidFill>
              <a:bevel/>
            </a:ln>
            <a:effectLst/>
          </c:spPr>
          <c:marker>
            <c:symbol val="circle"/>
            <c:size val="5"/>
            <c:spPr>
              <a:solidFill>
                <a:schemeClr val="tx1">
                  <a:alpha val="98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BD!$D$7:$G$7</c:f>
              <c:numCache>
                <c:formatCode>mmm\-yy</c:formatCode>
                <c:ptCount val="4"/>
                <c:pt idx="0">
                  <c:v>44958</c:v>
                </c:pt>
                <c:pt idx="1">
                  <c:v>45108</c:v>
                </c:pt>
                <c:pt idx="2">
                  <c:v>45231</c:v>
                </c:pt>
                <c:pt idx="3">
                  <c:v>45413</c:v>
                </c:pt>
              </c:numCache>
            </c:numRef>
          </c:cat>
          <c:val>
            <c:numRef>
              <c:f>BD!$D$12:$G$12</c:f>
              <c:numCache>
                <c:formatCode>_("$"* #,##0_);_("$"* \(#,##0\);_("$"*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293-4F70-BE71-69FC0017BB5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4204384"/>
        <c:axId val="314196936"/>
      </c:lineChart>
      <c:catAx>
        <c:axId val="314204384"/>
        <c:scaling>
          <c:orientation val="minMax"/>
        </c:scaling>
        <c:delete val="0"/>
        <c:axPos val="b"/>
        <c:minorGridlines>
          <c:spPr>
            <a:ln w="3175" cap="flat" cmpd="sng" algn="ctr">
              <a:solidFill>
                <a:schemeClr val="accent6"/>
              </a:solidFill>
              <a:round/>
            </a:ln>
            <a:effectLst/>
          </c:spPr>
        </c:min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es-DO"/>
          </a:p>
        </c:txPr>
        <c:crossAx val="314196936"/>
        <c:crosses val="autoZero"/>
        <c:auto val="0"/>
        <c:lblAlgn val="ctr"/>
        <c:lblOffset val="100"/>
        <c:noMultiLvlLbl val="0"/>
      </c:catAx>
      <c:valAx>
        <c:axId val="31419693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400" b="1"/>
                  <a:t>Monto invertido en pesos DOP</a:t>
                </a:r>
              </a:p>
            </c:rich>
          </c:tx>
          <c:layout>
            <c:manualLayout>
              <c:xMode val="edge"/>
              <c:yMode val="edge"/>
              <c:x val="2.6298039924224255E-2"/>
              <c:y val="9.53076178706337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31420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9050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12700">
              <a:noFill/>
            </a:ln>
          </c:spPr>
          <c:dPt>
            <c:idx val="0"/>
            <c:bubble3D val="0"/>
            <c:spPr>
              <a:noFill/>
              <a:ln w="127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A4-4ABD-8203-E8446BA7433B}"/>
              </c:ext>
            </c:extLst>
          </c:dPt>
          <c:dPt>
            <c:idx val="1"/>
            <c:bubble3D val="0"/>
            <c:explosion val="2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A4-4ABD-8203-E8446BA7433B}"/>
              </c:ext>
            </c:extLst>
          </c:dPt>
          <c:dPt>
            <c:idx val="2"/>
            <c:bubble3D val="0"/>
            <c:spPr>
              <a:noFill/>
              <a:ln w="127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A4-4ABD-8203-E8446BA7433B}"/>
              </c:ext>
            </c:extLst>
          </c:dPt>
          <c:val>
            <c:numRef>
              <c:f>BD!$U$97:$U$99</c:f>
              <c:numCache>
                <c:formatCode>0%</c:formatCode>
                <c:ptCount val="3"/>
                <c:pt idx="0">
                  <c:v>-0.03</c:v>
                </c:pt>
                <c:pt idx="1">
                  <c:v>0.03</c:v>
                </c:pt>
                <c:pt idx="2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A4-4ABD-8203-E8446BA74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8A-4179-AA6D-1183EB344489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8A-4179-AA6D-1183EB344489}"/>
              </c:ext>
            </c:extLst>
          </c:dPt>
          <c:val>
            <c:numRef>
              <c:f>BD!$U$81:$U$82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8A-4179-AA6D-1183EB34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D0-4AA7-AB55-8AA7A7D84406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D0-4AA7-AB55-8AA7A7D84406}"/>
              </c:ext>
            </c:extLst>
          </c:dPt>
          <c:val>
            <c:numRef>
              <c:f>BD!$U$85:$U$86</c:f>
              <c:numCache>
                <c:formatCode>0%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D0-4AA7-AB55-8AA7A7D84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2095500</xdr:colOff>
      <xdr:row>4</xdr:row>
      <xdr:rowOff>98340</xdr:rowOff>
    </xdr:from>
    <xdr:to>
      <xdr:col>4</xdr:col>
      <xdr:colOff>2364441</xdr:colOff>
      <xdr:row>4</xdr:row>
      <xdr:rowOff>582706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62634784-4201-331B-471B-1E96662FC339}"/>
            </a:ext>
          </a:extLst>
        </xdr:cNvPr>
        <xdr:cNvSpPr txBox="1"/>
      </xdr:nvSpPr>
      <xdr:spPr>
        <a:xfrm>
          <a:off x="4703536" y="2978519"/>
          <a:ext cx="7616798" cy="484366"/>
        </a:xfrm>
        <a:prstGeom prst="roundRect">
          <a:avLst/>
        </a:prstGeom>
        <a:solidFill>
          <a:srgbClr val="0070C0"/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2400" b="1">
              <a:solidFill>
                <a:schemeClr val="bg1"/>
              </a:solidFill>
              <a:latin typeface="Arial Nova" panose="020B0504020202020204" pitchFamily="34" charset="0"/>
            </a:rPr>
            <a:t>¿Cuál finca quieres monitorear?</a:t>
          </a:r>
        </a:p>
      </xdr:txBody>
    </xdr:sp>
    <xdr:clientData/>
  </xdr:twoCellAnchor>
  <xdr:twoCellAnchor>
    <xdr:from>
      <xdr:col>2</xdr:col>
      <xdr:colOff>1107474</xdr:colOff>
      <xdr:row>9</xdr:row>
      <xdr:rowOff>48140</xdr:rowOff>
    </xdr:from>
    <xdr:to>
      <xdr:col>2</xdr:col>
      <xdr:colOff>2847975</xdr:colOff>
      <xdr:row>11</xdr:row>
      <xdr:rowOff>73884</xdr:rowOff>
    </xdr:to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E70ECA1D-25A0-339D-4374-633B594FA18E}"/>
            </a:ext>
          </a:extLst>
        </xdr:cNvPr>
        <xdr:cNvSpPr txBox="1"/>
      </xdr:nvSpPr>
      <xdr:spPr>
        <a:xfrm>
          <a:off x="3898299" y="5639315"/>
          <a:ext cx="1740501" cy="406744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2000" b="1">
              <a:solidFill>
                <a:schemeClr val="bg1"/>
              </a:solidFill>
              <a:latin typeface="Arial Nova" panose="020B0504020202020204" pitchFamily="34" charset="0"/>
            </a:rPr>
            <a:t>Productor</a:t>
          </a:r>
        </a:p>
      </xdr:txBody>
    </xdr:sp>
    <xdr:clientData/>
  </xdr:twoCellAnchor>
  <xdr:twoCellAnchor>
    <xdr:from>
      <xdr:col>3</xdr:col>
      <xdr:colOff>152400</xdr:colOff>
      <xdr:row>9</xdr:row>
      <xdr:rowOff>51486</xdr:rowOff>
    </xdr:from>
    <xdr:to>
      <xdr:col>3</xdr:col>
      <xdr:colOff>2505075</xdr:colOff>
      <xdr:row>11</xdr:row>
      <xdr:rowOff>38615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6B8F9A87-B3CB-4D93-ADF6-2461948D0A52}"/>
            </a:ext>
          </a:extLst>
        </xdr:cNvPr>
        <xdr:cNvSpPr txBox="1"/>
      </xdr:nvSpPr>
      <xdr:spPr>
        <a:xfrm>
          <a:off x="7543800" y="5642661"/>
          <a:ext cx="2352675" cy="368129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2000" b="1">
              <a:solidFill>
                <a:schemeClr val="bg1"/>
              </a:solidFill>
              <a:latin typeface="Arial Nova" panose="020B0504020202020204" pitchFamily="34" charset="0"/>
            </a:rPr>
            <a:t>$ Invertido</a:t>
          </a:r>
        </a:p>
      </xdr:txBody>
    </xdr:sp>
    <xdr:clientData/>
  </xdr:twoCellAnchor>
  <xdr:twoCellAnchor>
    <xdr:from>
      <xdr:col>4</xdr:col>
      <xdr:colOff>381000</xdr:colOff>
      <xdr:row>9</xdr:row>
      <xdr:rowOff>38614</xdr:rowOff>
    </xdr:from>
    <xdr:to>
      <xdr:col>5</xdr:col>
      <xdr:colOff>3713</xdr:colOff>
      <xdr:row>11</xdr:row>
      <xdr:rowOff>25743</xdr:rowOff>
    </xdr:to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2694CCB7-0678-4E1F-BF3E-17BC741FA996}"/>
            </a:ext>
          </a:extLst>
        </xdr:cNvPr>
        <xdr:cNvSpPr txBox="1"/>
      </xdr:nvSpPr>
      <xdr:spPr>
        <a:xfrm>
          <a:off x="10320618" y="5327790"/>
          <a:ext cx="2132830" cy="368129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2000" b="1">
              <a:solidFill>
                <a:schemeClr val="bg1"/>
              </a:solidFill>
              <a:latin typeface="Arial Nova" panose="020B0504020202020204" pitchFamily="34" charset="0"/>
            </a:rPr>
            <a:t>% de avance </a:t>
          </a:r>
        </a:p>
      </xdr:txBody>
    </xdr:sp>
    <xdr:clientData/>
  </xdr:twoCellAnchor>
  <xdr:twoCellAnchor>
    <xdr:from>
      <xdr:col>0</xdr:col>
      <xdr:colOff>0</xdr:colOff>
      <xdr:row>23</xdr:row>
      <xdr:rowOff>145344</xdr:rowOff>
    </xdr:from>
    <xdr:to>
      <xdr:col>3</xdr:col>
      <xdr:colOff>1790700</xdr:colOff>
      <xdr:row>55</xdr:row>
      <xdr:rowOff>85725</xdr:rowOff>
    </xdr:to>
    <xdr:grpSp>
      <xdr:nvGrpSpPr>
        <xdr:cNvPr id="48" name="Grupo 47">
          <a:extLst>
            <a:ext uri="{FF2B5EF4-FFF2-40B4-BE49-F238E27FC236}">
              <a16:creationId xmlns:a16="http://schemas.microsoft.com/office/drawing/2014/main" id="{8B531E66-1471-42E7-B92E-C9EE1D4F0499}"/>
            </a:ext>
          </a:extLst>
        </xdr:cNvPr>
        <xdr:cNvGrpSpPr/>
      </xdr:nvGrpSpPr>
      <xdr:grpSpPr>
        <a:xfrm>
          <a:off x="0" y="8541455"/>
          <a:ext cx="8987367" cy="5961122"/>
          <a:chOff x="12105678" y="3584378"/>
          <a:chExt cx="4577954" cy="2749152"/>
        </a:xfrm>
      </xdr:grpSpPr>
      <xdr:graphicFrame macro="">
        <xdr:nvGraphicFramePr>
          <xdr:cNvPr id="49" name="Gráfico 48">
            <a:extLst>
              <a:ext uri="{FF2B5EF4-FFF2-40B4-BE49-F238E27FC236}">
                <a16:creationId xmlns:a16="http://schemas.microsoft.com/office/drawing/2014/main" id="{CF2B944B-E426-B384-B428-3C881DDC2F5D}"/>
              </a:ext>
            </a:extLst>
          </xdr:cNvPr>
          <xdr:cNvGraphicFramePr/>
        </xdr:nvGraphicFramePr>
        <xdr:xfrm>
          <a:off x="12108655" y="3587003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0" name="Gráfico 49">
            <a:extLst>
              <a:ext uri="{FF2B5EF4-FFF2-40B4-BE49-F238E27FC236}">
                <a16:creationId xmlns:a16="http://schemas.microsoft.com/office/drawing/2014/main" id="{A2E41A90-1E67-AEDF-74D7-9C5B4AB7FC59}"/>
              </a:ext>
            </a:extLst>
          </xdr:cNvPr>
          <xdr:cNvGraphicFramePr/>
        </xdr:nvGraphicFramePr>
        <xdr:xfrm>
          <a:off x="12109844" y="3588191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1" name="Gráfico 50">
            <a:extLst>
              <a:ext uri="{FF2B5EF4-FFF2-40B4-BE49-F238E27FC236}">
                <a16:creationId xmlns:a16="http://schemas.microsoft.com/office/drawing/2014/main" id="{4A022422-D969-F985-6AF0-6D534CE4ED30}"/>
              </a:ext>
            </a:extLst>
          </xdr:cNvPr>
          <xdr:cNvGraphicFramePr/>
        </xdr:nvGraphicFramePr>
        <xdr:xfrm>
          <a:off x="12111632" y="3590329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52" name="Gráfico 51">
            <a:extLst>
              <a:ext uri="{FF2B5EF4-FFF2-40B4-BE49-F238E27FC236}">
                <a16:creationId xmlns:a16="http://schemas.microsoft.com/office/drawing/2014/main" id="{FB9B49AF-4825-8532-276A-AD8F53DAF595}"/>
              </a:ext>
            </a:extLst>
          </xdr:cNvPr>
          <xdr:cNvGraphicFramePr/>
        </xdr:nvGraphicFramePr>
        <xdr:xfrm>
          <a:off x="12105678" y="3584378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53" name="Gráfico 52">
            <a:extLst>
              <a:ext uri="{FF2B5EF4-FFF2-40B4-BE49-F238E27FC236}">
                <a16:creationId xmlns:a16="http://schemas.microsoft.com/office/drawing/2014/main" id="{C089FEDD-CAA6-55A5-C401-0DEE17C0D3B9}"/>
              </a:ext>
            </a:extLst>
          </xdr:cNvPr>
          <xdr:cNvGraphicFramePr/>
        </xdr:nvGraphicFramePr>
        <xdr:xfrm>
          <a:off x="12111631" y="359033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#REF!">
        <xdr:nvSpPr>
          <xdr:cNvPr id="54" name="CuadroTexto 53">
            <a:extLst>
              <a:ext uri="{FF2B5EF4-FFF2-40B4-BE49-F238E27FC236}">
                <a16:creationId xmlns:a16="http://schemas.microsoft.com/office/drawing/2014/main" id="{CF6AFFC7-8B1A-EE2F-37CA-4B24D08BAA5B}"/>
              </a:ext>
            </a:extLst>
          </xdr:cNvPr>
          <xdr:cNvSpPr txBox="1"/>
        </xdr:nvSpPr>
        <xdr:spPr>
          <a:xfrm>
            <a:off x="14168437" y="5119687"/>
            <a:ext cx="547688" cy="3274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8469E200-821C-43FC-8E3E-A50203B1FB11}" type="TxLink">
              <a:rPr lang="en-US" sz="1400" b="1" i="0" u="none" strike="noStrike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pPr/>
              <a:t> </a:t>
            </a:fld>
            <a:endParaRPr lang="es-DO" sz="1400" b="1">
              <a:latin typeface="Arial Nova" panose="020B0504020202020204" pitchFamily="34" charset="0"/>
            </a:endParaRPr>
          </a:p>
        </xdr:txBody>
      </xdr:sp>
      <xdr:sp macro="" textlink="">
        <xdr:nvSpPr>
          <xdr:cNvPr id="55" name="Elipse 54">
            <a:extLst>
              <a:ext uri="{FF2B5EF4-FFF2-40B4-BE49-F238E27FC236}">
                <a16:creationId xmlns:a16="http://schemas.microsoft.com/office/drawing/2014/main" id="{B6C06B6E-E6F6-6038-9F8C-6C9DA8E17E76}"/>
              </a:ext>
            </a:extLst>
          </xdr:cNvPr>
          <xdr:cNvSpPr/>
        </xdr:nvSpPr>
        <xdr:spPr>
          <a:xfrm>
            <a:off x="14323219" y="4941094"/>
            <a:ext cx="125015" cy="125016"/>
          </a:xfrm>
          <a:prstGeom prst="ellipse">
            <a:avLst/>
          </a:prstGeom>
          <a:ln>
            <a:solidFill>
              <a:schemeClr val="tx1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DO" sz="1100"/>
          </a:p>
        </xdr:txBody>
      </xdr:sp>
    </xdr:grpSp>
    <xdr:clientData/>
  </xdr:twoCellAnchor>
  <xdr:twoCellAnchor>
    <xdr:from>
      <xdr:col>3</xdr:col>
      <xdr:colOff>2275720</xdr:colOff>
      <xdr:row>45</xdr:row>
      <xdr:rowOff>66485</xdr:rowOff>
    </xdr:from>
    <xdr:to>
      <xdr:col>7</xdr:col>
      <xdr:colOff>440364</xdr:colOff>
      <xdr:row>52</xdr:row>
      <xdr:rowOff>102780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C5E7A272-C753-4303-896F-D0C28F805D67}"/>
            </a:ext>
          </a:extLst>
        </xdr:cNvPr>
        <xdr:cNvSpPr txBox="1"/>
      </xdr:nvSpPr>
      <xdr:spPr>
        <a:xfrm>
          <a:off x="9476166" y="22008003"/>
          <a:ext cx="7179377" cy="138567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400" b="1">
              <a:solidFill>
                <a:schemeClr val="tx1">
                  <a:lumMod val="50000"/>
                  <a:lumOff val="50000"/>
                </a:schemeClr>
              </a:solidFill>
              <a:latin typeface="Arial Nova" panose="020B0504020202020204" pitchFamily="34" charset="0"/>
            </a:rPr>
            <a:t>Este</a:t>
          </a:r>
          <a:r>
            <a:rPr lang="es-DO" sz="1400" b="1" baseline="0">
              <a:solidFill>
                <a:schemeClr val="tx1">
                  <a:lumMod val="50000"/>
                  <a:lumOff val="50000"/>
                </a:schemeClr>
              </a:solidFill>
              <a:latin typeface="Arial Nova" panose="020B0504020202020204" pitchFamily="34" charset="0"/>
            </a:rPr>
            <a:t> gráfico muestra las diferencias en los montos de inversión en comparación con cada nuevo monitoreo. De esta manera puede saber monetariamente cuánto a sido el esfuerzo de XX para la integración de la biodoversidad.</a:t>
          </a:r>
          <a:endParaRPr lang="es-DO" sz="1400" b="1">
            <a:solidFill>
              <a:schemeClr val="tx1">
                <a:lumMod val="50000"/>
                <a:lumOff val="50000"/>
              </a:schemeClr>
            </a:solidFill>
            <a:latin typeface="Arial Nova" panose="020B0504020202020204" pitchFamily="34" charset="0"/>
          </a:endParaRPr>
        </a:p>
      </xdr:txBody>
    </xdr:sp>
    <xdr:clientData/>
  </xdr:twoCellAnchor>
  <xdr:twoCellAnchor>
    <xdr:from>
      <xdr:col>2</xdr:col>
      <xdr:colOff>4067175</xdr:colOff>
      <xdr:row>53</xdr:row>
      <xdr:rowOff>152400</xdr:rowOff>
    </xdr:from>
    <xdr:to>
      <xdr:col>4</xdr:col>
      <xdr:colOff>3362325</xdr:colOff>
      <xdr:row>57</xdr:row>
      <xdr:rowOff>161925</xdr:rowOff>
    </xdr:to>
    <xdr:sp macro="" textlink="BD!$D$17">
      <xdr:nvSpPr>
        <xdr:cNvPr id="58" name="CuadroTexto 57">
          <a:extLst>
            <a:ext uri="{FF2B5EF4-FFF2-40B4-BE49-F238E27FC236}">
              <a16:creationId xmlns:a16="http://schemas.microsoft.com/office/drawing/2014/main" id="{8923A535-453C-1004-E90A-0F58B56E23E8}"/>
            </a:ext>
          </a:extLst>
        </xdr:cNvPr>
        <xdr:cNvSpPr txBox="1"/>
      </xdr:nvSpPr>
      <xdr:spPr>
        <a:xfrm>
          <a:off x="6858000" y="19992975"/>
          <a:ext cx="6629400" cy="7715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9E6C5177-97AD-4861-AFB4-A2FEBDEE87A3}" type="TxLink">
            <a:rPr lang="en-US" sz="3200" b="1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 Nova" panose="020B0504020202020204" pitchFamily="34" charset="0"/>
              <a:ea typeface="Calibri"/>
              <a:cs typeface="Calibri"/>
            </a:rPr>
            <a:pPr algn="ctr"/>
            <a:t> $-   </a:t>
          </a:fld>
          <a:endParaRPr lang="es-DO" sz="2800">
            <a:solidFill>
              <a:schemeClr val="tx1">
                <a:lumMod val="50000"/>
                <a:lumOff val="50000"/>
              </a:schemeClr>
            </a:solidFill>
            <a:latin typeface="Arial Nova" panose="020B0504020202020204" pitchFamily="34" charset="0"/>
          </a:endParaRPr>
        </a:p>
      </xdr:txBody>
    </xdr:sp>
    <xdr:clientData/>
  </xdr:twoCellAnchor>
  <xdr:twoCellAnchor>
    <xdr:from>
      <xdr:col>2</xdr:col>
      <xdr:colOff>4076700</xdr:colOff>
      <xdr:row>58</xdr:row>
      <xdr:rowOff>95250</xdr:rowOff>
    </xdr:from>
    <xdr:to>
      <xdr:col>4</xdr:col>
      <xdr:colOff>3400425</xdr:colOff>
      <xdr:row>61</xdr:row>
      <xdr:rowOff>133350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31B45837-CB19-954F-46A2-889A52D9A557}"/>
            </a:ext>
          </a:extLst>
        </xdr:cNvPr>
        <xdr:cNvSpPr txBox="1"/>
      </xdr:nvSpPr>
      <xdr:spPr>
        <a:xfrm>
          <a:off x="6867525" y="20888325"/>
          <a:ext cx="665797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1600" b="1">
              <a:solidFill>
                <a:schemeClr val="tx1">
                  <a:lumMod val="50000"/>
                  <a:lumOff val="50000"/>
                </a:schemeClr>
              </a:solidFill>
              <a:latin typeface="Arial Nova" panose="020B0504020202020204" pitchFamily="34" charset="0"/>
            </a:rPr>
            <a:t>Inversión total en medidas a favor de la biodiversidad</a:t>
          </a:r>
          <a:r>
            <a:rPr lang="es-DO" sz="1600" b="1" baseline="0">
              <a:solidFill>
                <a:schemeClr val="tx1">
                  <a:lumMod val="50000"/>
                  <a:lumOff val="50000"/>
                </a:schemeClr>
              </a:solidFill>
              <a:latin typeface="Arial Nova" panose="020B0504020202020204" pitchFamily="34" charset="0"/>
            </a:rPr>
            <a:t> en $USD Dolar</a:t>
          </a:r>
        </a:p>
      </xdr:txBody>
    </xdr:sp>
    <xdr:clientData/>
  </xdr:twoCellAnchor>
  <xdr:twoCellAnchor>
    <xdr:from>
      <xdr:col>2</xdr:col>
      <xdr:colOff>1524000</xdr:colOff>
      <xdr:row>41</xdr:row>
      <xdr:rowOff>66675</xdr:rowOff>
    </xdr:from>
    <xdr:to>
      <xdr:col>2</xdr:col>
      <xdr:colOff>2438400</xdr:colOff>
      <xdr:row>43</xdr:row>
      <xdr:rowOff>142875</xdr:rowOff>
    </xdr:to>
    <xdr:sp macro="" textlink="BD!$D$16">
      <xdr:nvSpPr>
        <xdr:cNvPr id="3" name="CuadroTexto 2">
          <a:extLst>
            <a:ext uri="{FF2B5EF4-FFF2-40B4-BE49-F238E27FC236}">
              <a16:creationId xmlns:a16="http://schemas.microsoft.com/office/drawing/2014/main" id="{95370329-DC97-686E-C7A9-D600CCF601E9}"/>
            </a:ext>
          </a:extLst>
        </xdr:cNvPr>
        <xdr:cNvSpPr txBox="1"/>
      </xdr:nvSpPr>
      <xdr:spPr>
        <a:xfrm>
          <a:off x="4314825" y="17621250"/>
          <a:ext cx="914400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1894EF63-2C66-4C02-B438-E731B05E7BDC}" type="TxLink">
            <a:rPr lang="en-US" sz="2400" b="1" i="0" u="none" strike="noStrike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rPr>
            <a:pPr algn="ctr"/>
            <a:t>0%</a:t>
          </a:fld>
          <a:endParaRPr lang="es-DO" sz="1600">
            <a:latin typeface="Arial Nova" panose="020B0504020202020204" pitchFamily="34" charset="0"/>
          </a:endParaRPr>
        </a:p>
      </xdr:txBody>
    </xdr:sp>
    <xdr:clientData/>
  </xdr:twoCellAnchor>
  <xdr:twoCellAnchor>
    <xdr:from>
      <xdr:col>3</xdr:col>
      <xdr:colOff>1750220</xdr:colOff>
      <xdr:row>24</xdr:row>
      <xdr:rowOff>175460</xdr:rowOff>
    </xdr:from>
    <xdr:to>
      <xdr:col>9</xdr:col>
      <xdr:colOff>192768</xdr:colOff>
      <xdr:row>43</xdr:row>
      <xdr:rowOff>34018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FE423F-E671-41E3-8D29-923A4AA92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71061</xdr:colOff>
      <xdr:row>24</xdr:row>
      <xdr:rowOff>33933</xdr:rowOff>
    </xdr:from>
    <xdr:to>
      <xdr:col>3</xdr:col>
      <xdr:colOff>1834200</xdr:colOff>
      <xdr:row>55</xdr:row>
      <xdr:rowOff>114996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748FA20-17B6-469E-AF3F-D851EB5CB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721201</xdr:colOff>
      <xdr:row>45</xdr:row>
      <xdr:rowOff>113006</xdr:rowOff>
    </xdr:from>
    <xdr:to>
      <xdr:col>2</xdr:col>
      <xdr:colOff>4350936</xdr:colOff>
      <xdr:row>52</xdr:row>
      <xdr:rowOff>139700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375F9CC0-5DAE-BCF0-AC30-B96E9480619C}"/>
            </a:ext>
          </a:extLst>
        </xdr:cNvPr>
        <xdr:cNvSpPr txBox="1"/>
      </xdr:nvSpPr>
      <xdr:spPr>
        <a:xfrm>
          <a:off x="2372201" y="18223206"/>
          <a:ext cx="4582235" cy="136019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400" b="1">
              <a:solidFill>
                <a:schemeClr val="tx1">
                  <a:lumMod val="50000"/>
                  <a:lumOff val="50000"/>
                </a:schemeClr>
              </a:solidFill>
              <a:latin typeface="Arial Nova" panose="020B0504020202020204" pitchFamily="34" charset="0"/>
            </a:rPr>
            <a:t>Este</a:t>
          </a:r>
          <a:r>
            <a:rPr lang="es-DO" sz="1400" b="1" baseline="0">
              <a:solidFill>
                <a:schemeClr val="tx1">
                  <a:lumMod val="50000"/>
                  <a:lumOff val="50000"/>
                </a:schemeClr>
              </a:solidFill>
              <a:latin typeface="Arial Nova" panose="020B0504020202020204" pitchFamily="34" charset="0"/>
            </a:rPr>
            <a:t> gráfico muestra el avance global del total de medidas en cada finca a nivel porcentual. De esta manera podrá identificar cómo los esfuerzos de pequeños productores aportan al avance de toda la asociación.</a:t>
          </a:r>
          <a:endParaRPr lang="es-DO" sz="1400" b="1">
            <a:solidFill>
              <a:schemeClr val="tx1">
                <a:lumMod val="50000"/>
                <a:lumOff val="50000"/>
              </a:schemeClr>
            </a:solidFill>
            <a:latin typeface="Arial Nova" panose="020B0504020202020204" pitchFamily="34" charset="0"/>
          </a:endParaRPr>
        </a:p>
      </xdr:txBody>
    </xdr:sp>
    <xdr:clientData/>
  </xdr:twoCellAnchor>
  <xdr:twoCellAnchor>
    <xdr:from>
      <xdr:col>2</xdr:col>
      <xdr:colOff>4021667</xdr:colOff>
      <xdr:row>1</xdr:row>
      <xdr:rowOff>708844</xdr:rowOff>
    </xdr:from>
    <xdr:to>
      <xdr:col>4</xdr:col>
      <xdr:colOff>1228664</xdr:colOff>
      <xdr:row>3</xdr:row>
      <xdr:rowOff>126176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5C0028B4-2299-9D23-9938-3BAF5AD50B1F}"/>
            </a:ext>
          </a:extLst>
        </xdr:cNvPr>
        <xdr:cNvGrpSpPr/>
      </xdr:nvGrpSpPr>
      <xdr:grpSpPr>
        <a:xfrm>
          <a:off x="6620463" y="896992"/>
          <a:ext cx="4533016" cy="1122425"/>
          <a:chOff x="6620463" y="896992"/>
          <a:chExt cx="4533016" cy="1122425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1A728EC1-55A1-14A2-EE92-75C29209AC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clrChange>
              <a:clrFrom>
                <a:srgbClr val="000000">
                  <a:alpha val="0"/>
                </a:srgbClr>
              </a:clrFrom>
              <a:clrTo>
                <a:srgbClr val="00000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20463" y="1029045"/>
            <a:ext cx="1960250" cy="990372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45011E6-E08A-02FF-9365-FCE6FF05A2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11020" y="896992"/>
            <a:ext cx="2442459" cy="102638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363268</xdr:colOff>
      <xdr:row>93</xdr:row>
      <xdr:rowOff>116626</xdr:rowOff>
    </xdr:from>
    <xdr:to>
      <xdr:col>15</xdr:col>
      <xdr:colOff>364633</xdr:colOff>
      <xdr:row>102</xdr:row>
      <xdr:rowOff>102320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DA6B5EA-F4C6-4106-B56E-7DBD5039C0AB}"/>
            </a:ext>
          </a:extLst>
        </xdr:cNvPr>
        <xdr:cNvGrpSpPr/>
      </xdr:nvGrpSpPr>
      <xdr:grpSpPr>
        <a:xfrm>
          <a:off x="13566889" y="18595126"/>
          <a:ext cx="3049365" cy="1700194"/>
          <a:chOff x="12105678" y="3584378"/>
          <a:chExt cx="4577954" cy="274915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94253A8D-1AD9-7D67-4C34-30B8E0E54FF9}"/>
              </a:ext>
            </a:extLst>
          </xdr:cNvPr>
          <xdr:cNvGraphicFramePr/>
        </xdr:nvGraphicFramePr>
        <xdr:xfrm>
          <a:off x="12108655" y="3587003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áfico 3">
            <a:extLst>
              <a:ext uri="{FF2B5EF4-FFF2-40B4-BE49-F238E27FC236}">
                <a16:creationId xmlns:a16="http://schemas.microsoft.com/office/drawing/2014/main" id="{BD546A26-471B-DE88-9967-383C384F82BD}"/>
              </a:ext>
            </a:extLst>
          </xdr:cNvPr>
          <xdr:cNvGraphicFramePr/>
        </xdr:nvGraphicFramePr>
        <xdr:xfrm>
          <a:off x="12109844" y="3588191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BE6E6F7D-87A4-0771-AB67-8BEFEB9C2617}"/>
              </a:ext>
            </a:extLst>
          </xdr:cNvPr>
          <xdr:cNvGraphicFramePr/>
        </xdr:nvGraphicFramePr>
        <xdr:xfrm>
          <a:off x="12111632" y="3590329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áfico 5">
            <a:extLst>
              <a:ext uri="{FF2B5EF4-FFF2-40B4-BE49-F238E27FC236}">
                <a16:creationId xmlns:a16="http://schemas.microsoft.com/office/drawing/2014/main" id="{87BA33B9-CC19-FAF6-511D-FACD9A5EFEBB}"/>
              </a:ext>
            </a:extLst>
          </xdr:cNvPr>
          <xdr:cNvGraphicFramePr/>
        </xdr:nvGraphicFramePr>
        <xdr:xfrm>
          <a:off x="12105678" y="3584378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áfico 6">
            <a:extLst>
              <a:ext uri="{FF2B5EF4-FFF2-40B4-BE49-F238E27FC236}">
                <a16:creationId xmlns:a16="http://schemas.microsoft.com/office/drawing/2014/main" id="{B67247CC-286F-53BA-D5D2-0D09F01704F5}"/>
              </a:ext>
            </a:extLst>
          </xdr:cNvPr>
          <xdr:cNvGraphicFramePr/>
        </xdr:nvGraphicFramePr>
        <xdr:xfrm>
          <a:off x="12111631" y="359033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$V$80">
        <xdr:nvSpPr>
          <xdr:cNvPr id="8" name="CuadroTexto 7">
            <a:extLst>
              <a:ext uri="{FF2B5EF4-FFF2-40B4-BE49-F238E27FC236}">
                <a16:creationId xmlns:a16="http://schemas.microsoft.com/office/drawing/2014/main" id="{EA0A1F02-8EA2-8D1C-85E5-1ED6B60199C3}"/>
              </a:ext>
            </a:extLst>
          </xdr:cNvPr>
          <xdr:cNvSpPr txBox="1"/>
        </xdr:nvSpPr>
        <xdr:spPr>
          <a:xfrm>
            <a:off x="14168437" y="5119686"/>
            <a:ext cx="826453" cy="539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8469E200-821C-43FC-8E3E-A50203B1FB11}" type="TxLink">
              <a:rPr lang="en-US" sz="1400" b="1" i="0" u="none" strike="noStrike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pPr/>
              <a:t>0%</a:t>
            </a:fld>
            <a:endParaRPr lang="es-DO" sz="1400" b="1">
              <a:latin typeface="Arial Nova" panose="020B0504020202020204" pitchFamily="34" charset="0"/>
            </a:endParaRPr>
          </a:p>
        </xdr:txBody>
      </xdr:sp>
      <xdr:sp macro="" textlink="">
        <xdr:nvSpPr>
          <xdr:cNvPr id="9" name="Elipse 8">
            <a:extLst>
              <a:ext uri="{FF2B5EF4-FFF2-40B4-BE49-F238E27FC236}">
                <a16:creationId xmlns:a16="http://schemas.microsoft.com/office/drawing/2014/main" id="{BAE473C1-F53C-DC2F-A4CF-5763A7E63939}"/>
              </a:ext>
            </a:extLst>
          </xdr:cNvPr>
          <xdr:cNvSpPr/>
        </xdr:nvSpPr>
        <xdr:spPr>
          <a:xfrm>
            <a:off x="14323219" y="4941094"/>
            <a:ext cx="125015" cy="125016"/>
          </a:xfrm>
          <a:prstGeom prst="ellipse">
            <a:avLst/>
          </a:prstGeom>
          <a:ln>
            <a:solidFill>
              <a:schemeClr val="tx1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DO" sz="1100"/>
          </a:p>
        </xdr:txBody>
      </xdr:sp>
    </xdr:grpSp>
    <xdr:clientData/>
  </xdr:twoCellAnchor>
  <xdr:twoCellAnchor>
    <xdr:from>
      <xdr:col>11</xdr:col>
      <xdr:colOff>0</xdr:colOff>
      <xdr:row>76</xdr:row>
      <xdr:rowOff>0</xdr:rowOff>
    </xdr:from>
    <xdr:to>
      <xdr:col>16</xdr:col>
      <xdr:colOff>374424</xdr:colOff>
      <xdr:row>91</xdr:row>
      <xdr:rowOff>94231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2822037-69F7-49CB-9AB6-6BD0DB02A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395844</xdr:colOff>
      <xdr:row>0</xdr:row>
      <xdr:rowOff>0</xdr:rowOff>
    </xdr:from>
    <xdr:to>
      <xdr:col>3</xdr:col>
      <xdr:colOff>1106490</xdr:colOff>
      <xdr:row>2</xdr:row>
      <xdr:rowOff>46224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C63A1F-EFED-4AAA-B1FC-E1FEB0FA7296}"/>
            </a:ext>
          </a:extLst>
        </xdr:cNvPr>
        <xdr:cNvGrpSpPr/>
      </xdr:nvGrpSpPr>
      <xdr:grpSpPr>
        <a:xfrm>
          <a:off x="5616039" y="0"/>
          <a:ext cx="4533016" cy="1122425"/>
          <a:chOff x="6620463" y="896992"/>
          <a:chExt cx="4533016" cy="1122425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F01DE516-2B22-1F55-C830-FF5656C8D2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000000">
                  <a:alpha val="0"/>
                </a:srgbClr>
              </a:clrFrom>
              <a:clrTo>
                <a:srgbClr val="00000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20463" y="1029045"/>
            <a:ext cx="1960250" cy="990372"/>
          </a:xfrm>
          <a:prstGeom prst="rect">
            <a:avLst/>
          </a:prstGeom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AA8E11D1-290F-03D1-328D-00C6252E00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11020" y="896992"/>
            <a:ext cx="2442459" cy="1026384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167567</xdr:colOff>
      <xdr:row>0</xdr:row>
      <xdr:rowOff>0</xdr:rowOff>
    </xdr:from>
    <xdr:to>
      <xdr:col>4</xdr:col>
      <xdr:colOff>1269819</xdr:colOff>
      <xdr:row>2</xdr:row>
      <xdr:rowOff>284578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F5F466-2E05-4E88-A5B6-CC9BC03ADC22}"/>
            </a:ext>
          </a:extLst>
        </xdr:cNvPr>
        <xdr:cNvGrpSpPr/>
      </xdr:nvGrpSpPr>
      <xdr:grpSpPr>
        <a:xfrm>
          <a:off x="4312706" y="0"/>
          <a:ext cx="4533016" cy="1122425"/>
          <a:chOff x="6620463" y="896992"/>
          <a:chExt cx="4533016" cy="1122425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1E7F4AA3-F817-570F-AE02-65D2C53832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000000">
                  <a:alpha val="0"/>
                </a:srgbClr>
              </a:clrFrom>
              <a:clrTo>
                <a:srgbClr val="00000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20463" y="1029045"/>
            <a:ext cx="1960250" cy="990372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B29A189C-5603-102C-E7C3-C5E13A5531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11020" y="896992"/>
            <a:ext cx="2442459" cy="1026384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360947</xdr:colOff>
      <xdr:row>0</xdr:row>
      <xdr:rowOff>60158</xdr:rowOff>
    </xdr:from>
    <xdr:to>
      <xdr:col>4</xdr:col>
      <xdr:colOff>1003753</xdr:colOff>
      <xdr:row>2</xdr:row>
      <xdr:rowOff>340372</xdr:rowOff>
    </xdr:to>
    <xdr:grpSp>
      <xdr:nvGrpSpPr>
        <xdr:cNvPr id="6" name="Grup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22CD78-DA84-4EB8-A015-BA318CDCC989}"/>
            </a:ext>
          </a:extLst>
        </xdr:cNvPr>
        <xdr:cNvGrpSpPr/>
      </xdr:nvGrpSpPr>
      <xdr:grpSpPr>
        <a:xfrm>
          <a:off x="4922921" y="60158"/>
          <a:ext cx="4533016" cy="1122425"/>
          <a:chOff x="6620463" y="896992"/>
          <a:chExt cx="4533016" cy="1122425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C0AA5721-E673-30F8-2B5D-F490547DC3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000000">
                  <a:alpha val="0"/>
                </a:srgbClr>
              </a:clrFrom>
              <a:clrTo>
                <a:srgbClr val="00000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20463" y="1029045"/>
            <a:ext cx="1960250" cy="990372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0BF5631-CEC3-E92F-F3E4-888A2C3DB1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11020" y="896992"/>
            <a:ext cx="2442459" cy="1026384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410560</xdr:colOff>
      <xdr:row>0</xdr:row>
      <xdr:rowOff>0</xdr:rowOff>
    </xdr:from>
    <xdr:to>
      <xdr:col>4</xdr:col>
      <xdr:colOff>903662</xdr:colOff>
      <xdr:row>2</xdr:row>
      <xdr:rowOff>301304</xdr:rowOff>
    </xdr:to>
    <xdr:grpSp>
      <xdr:nvGrpSpPr>
        <xdr:cNvPr id="2" name="Grup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23EA19-D9C8-4E53-82A1-CDA989D87A17}"/>
            </a:ext>
          </a:extLst>
        </xdr:cNvPr>
        <xdr:cNvGrpSpPr/>
      </xdr:nvGrpSpPr>
      <xdr:grpSpPr>
        <a:xfrm>
          <a:off x="7193017" y="0"/>
          <a:ext cx="4533016" cy="1122425"/>
          <a:chOff x="6620463" y="896992"/>
          <a:chExt cx="4533016" cy="112242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2A5371E5-57B2-0769-E16C-F7E5FFA797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000000">
                  <a:alpha val="0"/>
                </a:srgbClr>
              </a:clrFrom>
              <a:clrTo>
                <a:srgbClr val="00000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20463" y="1029045"/>
            <a:ext cx="1960250" cy="990372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190A2455-21FA-0471-ECFC-69E1F52E10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11020" y="896992"/>
            <a:ext cx="2442459" cy="102638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19"/>
  <sheetViews>
    <sheetView showGridLines="0" tabSelected="1" zoomScale="81" zoomScaleNormal="74" workbookViewId="0"/>
  </sheetViews>
  <sheetFormatPr baseColWidth="10" defaultRowHeight="15" x14ac:dyDescent="0.25"/>
  <cols>
    <col min="1" max="1" width="24.7109375" customWidth="1"/>
    <col min="2" max="2" width="14.28515625" customWidth="1"/>
    <col min="3" max="3" width="69" customWidth="1"/>
    <col min="4" max="4" width="41" customWidth="1"/>
    <col min="5" max="5" width="47.42578125" customWidth="1"/>
    <col min="7" max="7" width="35.42578125" customWidth="1"/>
    <col min="9" max="9" width="6.42578125" customWidth="1"/>
    <col min="10" max="10" width="5.7109375" customWidth="1"/>
    <col min="11" max="11" width="6.140625" customWidth="1"/>
    <col min="12" max="12" width="4.28515625" customWidth="1"/>
  </cols>
  <sheetData>
    <row r="1" spans="1:12" s="21" customFormat="1" x14ac:dyDescent="0.25"/>
    <row r="2" spans="1:12" ht="69.75" customHeight="1" x14ac:dyDescent="0.25">
      <c r="B2" s="79" t="s">
        <v>46</v>
      </c>
      <c r="C2" s="79"/>
      <c r="D2" s="79"/>
      <c r="E2" s="79"/>
      <c r="F2" s="79"/>
      <c r="G2" s="79"/>
      <c r="H2" s="30"/>
      <c r="I2" s="30"/>
      <c r="J2" s="30"/>
      <c r="K2" s="30"/>
      <c r="L2" s="30"/>
    </row>
    <row r="3" spans="1:12" ht="64.5" customHeight="1" x14ac:dyDescent="0.25">
      <c r="A3" s="20"/>
      <c r="B3" s="20"/>
      <c r="C3" s="20"/>
      <c r="D3" s="20"/>
      <c r="E3" s="20"/>
      <c r="F3" s="20"/>
      <c r="G3" s="20"/>
      <c r="H3" s="20"/>
    </row>
    <row r="4" spans="1:12" ht="78" customHeight="1" x14ac:dyDescent="0.25">
      <c r="B4" s="78" t="s">
        <v>47</v>
      </c>
      <c r="C4" s="78"/>
      <c r="D4" s="78"/>
      <c r="E4" s="78"/>
      <c r="F4" s="78"/>
      <c r="G4" s="78"/>
      <c r="H4" s="31"/>
      <c r="I4" s="31"/>
      <c r="J4" s="31"/>
      <c r="K4" s="31"/>
      <c r="L4" s="31"/>
    </row>
    <row r="5" spans="1:12" ht="64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36.75" customHeight="1" x14ac:dyDescent="0.25">
      <c r="D6" s="27" t="s">
        <v>51</v>
      </c>
      <c r="E6" s="28"/>
    </row>
    <row r="7" spans="1:12" ht="32.25" customHeight="1" x14ac:dyDescent="0.25"/>
    <row r="8" spans="1:12" ht="30" x14ac:dyDescent="0.25">
      <c r="D8" s="29" t="s">
        <v>25</v>
      </c>
      <c r="E8" s="29"/>
      <c r="F8" s="29"/>
    </row>
    <row r="12" spans="1:12" ht="18" x14ac:dyDescent="0.25">
      <c r="C12" s="23"/>
      <c r="D12" s="23"/>
      <c r="E12" s="23"/>
    </row>
    <row r="13" spans="1:12" ht="21" x14ac:dyDescent="0.35">
      <c r="C13" s="25" t="s">
        <v>48</v>
      </c>
      <c r="D13" s="24">
        <f>VALUE(BD!C8)</f>
        <v>0</v>
      </c>
      <c r="E13" s="26">
        <f>_xlfn.NUMBERVALUE(BD!H8)</f>
        <v>0</v>
      </c>
    </row>
    <row r="14" spans="1:12" ht="21" x14ac:dyDescent="0.35">
      <c r="C14" s="25" t="s">
        <v>49</v>
      </c>
      <c r="D14" s="24">
        <f>VALUE(BD!C9)</f>
        <v>0</v>
      </c>
      <c r="E14" s="26">
        <f>_xlfn.NUMBERVALUE(BD!H9)</f>
        <v>0</v>
      </c>
    </row>
    <row r="15" spans="1:12" ht="21" x14ac:dyDescent="0.35">
      <c r="C15" s="25" t="s">
        <v>50</v>
      </c>
      <c r="D15" s="24">
        <f>VALUE(BD!C10)</f>
        <v>0</v>
      </c>
      <c r="E15" s="26">
        <f>_xlfn.NUMBERVALUE(BD!H10)</f>
        <v>0</v>
      </c>
    </row>
    <row r="16" spans="1:12" ht="21" x14ac:dyDescent="0.35">
      <c r="C16" s="25" t="s">
        <v>51</v>
      </c>
      <c r="D16" s="24">
        <f>VALUE(BD!C11)</f>
        <v>0</v>
      </c>
      <c r="E16" s="26">
        <f>_xlfn.NUMBERVALUE(BD!H11)</f>
        <v>0</v>
      </c>
    </row>
    <row r="19" spans="2:8" ht="34.5" x14ac:dyDescent="0.25">
      <c r="B19" s="77" t="s">
        <v>26</v>
      </c>
      <c r="C19" s="77"/>
      <c r="D19" s="77"/>
      <c r="E19" s="77"/>
      <c r="F19" s="77"/>
      <c r="G19" s="77"/>
      <c r="H19" s="77"/>
    </row>
  </sheetData>
  <autoFilter ref="C13:E16" xr:uid="{00000000-0009-0000-0000-000000000000}"/>
  <mergeCells count="3">
    <mergeCell ref="B19:H19"/>
    <mergeCell ref="B4:G4"/>
    <mergeCell ref="B2:G2"/>
  </mergeCells>
  <conditionalFormatting sqref="E13:E16">
    <cfRule type="dataBar" priority="1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{B4F5EDA8-DAD6-49ED-9DDA-A3AF4165BC84}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F5EDA8-DAD6-49ED-9DDA-A3AF4165BC84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rgb="FF92D050"/>
              <x14:negativeFillColor rgb="FFFF0000"/>
              <x14:axisColor rgb="FF000000"/>
            </x14:dataBar>
          </x14:cfRule>
          <xm:sqref>E13:E16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BD!$B$8:$B$11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V99"/>
  <sheetViews>
    <sheetView showGridLines="0" topLeftCell="A5" zoomScale="145" zoomScaleNormal="145" workbookViewId="0">
      <selection activeCell="B9" sqref="B8:B11"/>
    </sheetView>
  </sheetViews>
  <sheetFormatPr baseColWidth="10" defaultRowHeight="15" x14ac:dyDescent="0.25"/>
  <cols>
    <col min="2" max="2" width="20.28515625" customWidth="1"/>
    <col min="3" max="3" width="17.140625" customWidth="1"/>
    <col min="4" max="4" width="17.5703125" customWidth="1"/>
    <col min="5" max="5" width="17.28515625" customWidth="1"/>
    <col min="6" max="7" width="19" customWidth="1"/>
    <col min="8" max="8" width="12.7109375" customWidth="1"/>
    <col min="9" max="9" width="17.140625" customWidth="1"/>
    <col min="10" max="10" width="22.140625" customWidth="1"/>
    <col min="11" max="11" width="24.28515625" customWidth="1"/>
    <col min="22" max="22" width="20.42578125" bestFit="1" customWidth="1"/>
  </cols>
  <sheetData>
    <row r="2" spans="1:12" ht="18.75" x14ac:dyDescent="0.3">
      <c r="A2" s="32" t="s">
        <v>27</v>
      </c>
      <c r="B2" s="32" t="s">
        <v>28</v>
      </c>
      <c r="D2" s="51" t="s">
        <v>33</v>
      </c>
    </row>
    <row r="3" spans="1:12" x14ac:dyDescent="0.25">
      <c r="A3" s="33" t="s">
        <v>3</v>
      </c>
      <c r="B3" s="33">
        <v>0</v>
      </c>
    </row>
    <row r="4" spans="1:12" x14ac:dyDescent="0.25">
      <c r="A4" s="33" t="s">
        <v>4</v>
      </c>
      <c r="B4" s="33">
        <v>0.5</v>
      </c>
    </row>
    <row r="5" spans="1:12" x14ac:dyDescent="0.25">
      <c r="A5" s="33" t="s">
        <v>5</v>
      </c>
      <c r="B5" s="33">
        <v>1</v>
      </c>
    </row>
    <row r="6" spans="1:12" x14ac:dyDescent="0.25">
      <c r="E6" s="86" t="s">
        <v>32</v>
      </c>
      <c r="F6" s="86"/>
      <c r="G6" s="86"/>
      <c r="H6" s="86"/>
    </row>
    <row r="7" spans="1:12" ht="59.25" customHeight="1" thickBot="1" x14ac:dyDescent="0.3">
      <c r="B7" s="34" t="s">
        <v>31</v>
      </c>
      <c r="C7" s="34" t="s">
        <v>7</v>
      </c>
      <c r="D7" s="52">
        <v>44958</v>
      </c>
      <c r="E7" s="52">
        <v>45108</v>
      </c>
      <c r="F7" s="52">
        <v>45231</v>
      </c>
      <c r="G7" s="52">
        <v>45413</v>
      </c>
      <c r="H7" s="35" t="s">
        <v>29</v>
      </c>
      <c r="I7" s="35" t="s">
        <v>30</v>
      </c>
    </row>
    <row r="8" spans="1:12" ht="15.75" thickBot="1" x14ac:dyDescent="0.3">
      <c r="A8" s="38">
        <v>1</v>
      </c>
      <c r="B8" s="38" t="s">
        <v>48</v>
      </c>
      <c r="C8" s="59">
        <f>SUM('Finca 1'!D7:D16,'Finca 1'!G7:G16,'Finca 1'!J7:J16,'Finca 1'!M7:M16)</f>
        <v>0</v>
      </c>
      <c r="D8" s="36">
        <f>SUM('Finca 1'!D7:D16)</f>
        <v>0</v>
      </c>
      <c r="E8" s="36">
        <f>SUM('Finca 1'!G7:G16)</f>
        <v>0</v>
      </c>
      <c r="F8" s="36">
        <f>SUM('Finca 1'!J7:J16)</f>
        <v>0</v>
      </c>
      <c r="G8" s="36">
        <f>SUM('Finca 1'!M7:M16)</f>
        <v>0</v>
      </c>
      <c r="H8" s="39">
        <f>MAX(D31:J31)</f>
        <v>0</v>
      </c>
      <c r="I8" s="42">
        <f>1-H8</f>
        <v>1</v>
      </c>
      <c r="K8" s="67"/>
      <c r="L8" s="67"/>
    </row>
    <row r="9" spans="1:12" ht="15.75" thickBot="1" x14ac:dyDescent="0.3">
      <c r="A9" s="40">
        <v>2</v>
      </c>
      <c r="B9" s="40" t="s">
        <v>49</v>
      </c>
      <c r="C9" s="60">
        <f>SUM('Finca 2'!D6:D19,'Finca 2'!G6:G19,'Finca 2'!J6:J19,'Finca 2'!M6:M19)</f>
        <v>0</v>
      </c>
      <c r="D9" s="36">
        <f>SUM('Finca 2'!D6:D19)</f>
        <v>0</v>
      </c>
      <c r="E9" s="36">
        <f>SUM('Finca 2'!G6:G19)</f>
        <v>0</v>
      </c>
      <c r="F9" s="36">
        <f>SUM('Finca 2'!J6:J19)</f>
        <v>0</v>
      </c>
      <c r="G9" s="36">
        <f>SUM('Finca 2'!M6:M19)</f>
        <v>0</v>
      </c>
      <c r="H9" s="37">
        <f>MAX(D46:J46)</f>
        <v>0</v>
      </c>
      <c r="I9" s="42">
        <f t="shared" ref="I9:I11" si="0">1-H9</f>
        <v>1</v>
      </c>
      <c r="K9" s="67"/>
      <c r="L9" s="67"/>
    </row>
    <row r="10" spans="1:12" ht="15.75" thickBot="1" x14ac:dyDescent="0.3">
      <c r="A10" s="40">
        <v>3</v>
      </c>
      <c r="B10" s="40" t="s">
        <v>50</v>
      </c>
      <c r="C10" s="60">
        <f>SUM('Finca 3'!D6:D16,'Finca 3'!G6:G16,'Finca 3'!J6:J16,'Finca 3'!M6:M16)</f>
        <v>0</v>
      </c>
      <c r="D10" s="36">
        <f>SUM('Finca 3'!D5:D15)</f>
        <v>0</v>
      </c>
      <c r="E10" s="36">
        <f>SUM('Finca 3'!G6:G16)</f>
        <v>0</v>
      </c>
      <c r="F10" s="36">
        <f>SUM('Finca 3'!J6:J16)</f>
        <v>0</v>
      </c>
      <c r="G10" s="36">
        <f>SUM('Finca 3'!M6:M16)</f>
        <v>0</v>
      </c>
      <c r="H10" s="37">
        <f>MAX(D59:J59)</f>
        <v>0</v>
      </c>
      <c r="I10" s="42">
        <f t="shared" si="0"/>
        <v>1</v>
      </c>
      <c r="K10" s="67"/>
      <c r="L10" s="67"/>
    </row>
    <row r="11" spans="1:12" x14ac:dyDescent="0.25">
      <c r="A11" s="38">
        <v>4</v>
      </c>
      <c r="B11" s="40" t="s">
        <v>51</v>
      </c>
      <c r="C11" s="60">
        <f>SUM('Finca N'!D6:D17,'Finca N'!G6:G17,'Finca N'!J6:J17,'Finca N'!M6:M17)</f>
        <v>0</v>
      </c>
      <c r="D11" s="36">
        <f>SUM('Finca N'!D6:D17)</f>
        <v>0</v>
      </c>
      <c r="E11" s="36">
        <f>SUM('Finca N'!G6:G17)</f>
        <v>0</v>
      </c>
      <c r="F11" s="36">
        <f>SUM('Finca N'!J6:J17)</f>
        <v>0</v>
      </c>
      <c r="G11" s="36">
        <f>SUM('Finca N'!M6:M17)</f>
        <v>0</v>
      </c>
      <c r="H11" s="37">
        <f>MAX(D73:J73)</f>
        <v>0</v>
      </c>
      <c r="I11" s="42">
        <f t="shared" si="0"/>
        <v>1</v>
      </c>
      <c r="K11" s="67"/>
      <c r="L11" s="67"/>
    </row>
    <row r="12" spans="1:12" x14ac:dyDescent="0.25">
      <c r="A12" s="58"/>
      <c r="D12" s="19">
        <f>SUM(D8:D11)</f>
        <v>0</v>
      </c>
      <c r="E12" s="19">
        <f>SUM(E8:E11)</f>
        <v>0</v>
      </c>
      <c r="F12" s="19">
        <f>SUM(F8:F11)</f>
        <v>0</v>
      </c>
      <c r="G12" s="19">
        <f>SUM(G8:G11)</f>
        <v>0</v>
      </c>
    </row>
    <row r="13" spans="1:12" s="55" customFormat="1" x14ac:dyDescent="0.25">
      <c r="B13" s="61"/>
      <c r="C13" s="62"/>
      <c r="I13" s="63"/>
      <c r="J13" s="64"/>
    </row>
    <row r="14" spans="1:12" s="55" customFormat="1" x14ac:dyDescent="0.25">
      <c r="B14" s="61"/>
      <c r="C14" s="62"/>
      <c r="I14" s="63"/>
      <c r="J14" s="64"/>
    </row>
    <row r="16" spans="1:12" ht="21" x14ac:dyDescent="0.35">
      <c r="B16" s="84" t="s">
        <v>11</v>
      </c>
      <c r="C16" s="43" t="s">
        <v>11</v>
      </c>
      <c r="D16" s="44">
        <f>AVERAGE(H8:H11)</f>
        <v>0</v>
      </c>
    </row>
    <row r="17" spans="1:11" ht="15.75" x14ac:dyDescent="0.25">
      <c r="B17" s="84"/>
      <c r="C17" s="43" t="s">
        <v>12</v>
      </c>
      <c r="D17" s="45">
        <f>SUM(C8:C11)</f>
        <v>0</v>
      </c>
    </row>
    <row r="19" spans="1:11" ht="18.75" x14ac:dyDescent="0.3">
      <c r="A19" s="46" t="s">
        <v>10</v>
      </c>
    </row>
    <row r="20" spans="1:11" x14ac:dyDescent="0.25">
      <c r="A20" s="87" t="s">
        <v>39</v>
      </c>
      <c r="B20" s="48" t="s">
        <v>8</v>
      </c>
      <c r="C20" s="57">
        <v>44958</v>
      </c>
      <c r="D20" s="48" t="s">
        <v>9</v>
      </c>
      <c r="E20" s="57">
        <v>45108</v>
      </c>
      <c r="F20" s="48" t="s">
        <v>9</v>
      </c>
      <c r="G20" s="57">
        <v>45231</v>
      </c>
      <c r="H20" s="48" t="s">
        <v>9</v>
      </c>
      <c r="I20" s="57">
        <v>45413</v>
      </c>
      <c r="J20" s="48" t="s">
        <v>9</v>
      </c>
    </row>
    <row r="21" spans="1:11" x14ac:dyDescent="0.25">
      <c r="A21" s="87"/>
      <c r="B21" s="48">
        <v>1</v>
      </c>
      <c r="C21" s="48" t="b">
        <f>IF('Finca 1'!E7=BD!$A$3,"0", IF('Finca 1'!E7=BD!$A$4,"0.5", IF('Finca 1'!E7=BD!$A$5,"1")))</f>
        <v>0</v>
      </c>
      <c r="D21" s="49">
        <f>(IF(C21=FALSE,0,C21))*1</f>
        <v>0</v>
      </c>
      <c r="E21" s="48" t="b">
        <f>IF('Finca 1'!H7=BD!$A$3,"0",IF('Finca 1'!H7=BD!$A$4,"0.5",IF('Finca 1'!H7=BD!$A$5,"1")))</f>
        <v>0</v>
      </c>
      <c r="F21" s="49">
        <f>(IF(E21=FALSE,0,E21))*1</f>
        <v>0</v>
      </c>
      <c r="G21" s="48" t="b">
        <f>IF('Finca 1'!K7=BD!$A$3,"0",IF('Finca 1'!K7=BD!$A$4,"0.5",IF('Finca 1'!K7=BD!$A$5,"1")))</f>
        <v>0</v>
      </c>
      <c r="H21" s="49">
        <f>(IF(G21=FALSE,0,G21))*1</f>
        <v>0</v>
      </c>
      <c r="I21" s="48" t="b">
        <f>IF('Finca 1'!N7=BD!$A$3,"0",IF('Finca 1'!N7=BD!$A$4,"0.5",IF('Finca 1'!N7=BD!$A$5,"1")))</f>
        <v>0</v>
      </c>
      <c r="J21" s="49">
        <f>(IF(I21=FALSE,0,I21))*1</f>
        <v>0</v>
      </c>
    </row>
    <row r="22" spans="1:11" x14ac:dyDescent="0.25">
      <c r="A22" s="87"/>
      <c r="B22" s="48">
        <v>2</v>
      </c>
      <c r="C22" s="48" t="b">
        <f>IF('Finca 1'!E8=BD!$A$3,"0", IF('Finca 1'!E8=BD!$A$4,"0.5", IF('Finca 1'!E8=BD!$A$5,"1")))</f>
        <v>0</v>
      </c>
      <c r="D22" s="49">
        <f t="shared" ref="D22:D30" si="1">(IF(C22=FALSE,0,C22))*1</f>
        <v>0</v>
      </c>
      <c r="E22" s="48" t="b">
        <f>IF('Finca 1'!H8=BD!$A$3,"0",IF('Finca 1'!H8=BD!$A$4,"0.5",IF('Finca 1'!H8=BD!$A$5,"1")))</f>
        <v>0</v>
      </c>
      <c r="F22" s="49">
        <f t="shared" ref="F22:F30" si="2">(IF(E22=FALSE,0,E22))*1</f>
        <v>0</v>
      </c>
      <c r="G22" s="48" t="b">
        <f>IF('Finca 1'!K8=BD!$A$3,"0",IF('Finca 1'!K8=BD!$A$4,"0.5",IF('Finca 1'!K8=BD!$A$5,"1")))</f>
        <v>0</v>
      </c>
      <c r="H22" s="49">
        <f t="shared" ref="H22:H30" si="3">(IF(G22=FALSE,0,G22))*1</f>
        <v>0</v>
      </c>
      <c r="I22" s="48" t="b">
        <f>IF('Finca 1'!N8=BD!$A$3,"0",IF('Finca 1'!N8=BD!$A$4,"0.5",IF('Finca 1'!N8=BD!$A$5,"1")))</f>
        <v>0</v>
      </c>
      <c r="J22" s="49">
        <f t="shared" ref="J22:J30" si="4">(IF(I22=FALSE,0,I22))*1</f>
        <v>0</v>
      </c>
    </row>
    <row r="23" spans="1:11" x14ac:dyDescent="0.25">
      <c r="A23" s="87"/>
      <c r="B23" s="48">
        <v>3</v>
      </c>
      <c r="C23" s="48" t="b">
        <f>IF('Finca 1'!E9=BD!$A$3,"0", IF('Finca 1'!E9=BD!$A$4,"0.5", IF('Finca 1'!E9=BD!$A$5,"1")))</f>
        <v>0</v>
      </c>
      <c r="D23" s="49">
        <f t="shared" si="1"/>
        <v>0</v>
      </c>
      <c r="E23" s="48" t="b">
        <f>IF('Finca 1'!H9=BD!$A$3,"0",IF('Finca 1'!H9=BD!$A$4,"0.5",IF('Finca 1'!H9=BD!$A$5,"1")))</f>
        <v>0</v>
      </c>
      <c r="F23" s="49">
        <f t="shared" si="2"/>
        <v>0</v>
      </c>
      <c r="G23" s="48" t="b">
        <f>IF('Finca 1'!K9=BD!$A$3,"0",IF('Finca 1'!K9=BD!$A$4,"0.5",IF('Finca 1'!K9=BD!$A$5,"1")))</f>
        <v>0</v>
      </c>
      <c r="H23" s="49">
        <f t="shared" si="3"/>
        <v>0</v>
      </c>
      <c r="I23" s="48" t="b">
        <f>IF('Finca 1'!N9=BD!$A$3,"0",IF('Finca 1'!N9=BD!$A$4,"0.5",IF('Finca 1'!N9=BD!$A$5,"1")))</f>
        <v>0</v>
      </c>
      <c r="J23" s="49">
        <f t="shared" si="4"/>
        <v>0</v>
      </c>
    </row>
    <row r="24" spans="1:11" x14ac:dyDescent="0.25">
      <c r="A24" s="87"/>
      <c r="B24" s="48">
        <v>4</v>
      </c>
      <c r="C24" s="48" t="b">
        <f>IF('Finca 1'!E10=BD!$A$3,"0", IF('Finca 1'!E10=BD!$A$4,"0.5", IF('Finca 1'!E10=BD!$A$5,"1")))</f>
        <v>0</v>
      </c>
      <c r="D24" s="49">
        <f t="shared" si="1"/>
        <v>0</v>
      </c>
      <c r="E24" s="48" t="b">
        <f>IF('Finca 1'!H10=BD!$A$3,"0",IF('Finca 1'!H10=BD!$A$4,"0.5",IF('Finca 1'!H10=BD!$A$5,"1")))</f>
        <v>0</v>
      </c>
      <c r="F24" s="49">
        <f t="shared" si="2"/>
        <v>0</v>
      </c>
      <c r="G24" s="48" t="b">
        <f>IF('Finca 1'!K10=BD!$A$3,"0",IF('Finca 1'!K10=BD!$A$4,"0.5",IF('Finca 1'!K10=BD!$A$5,"1")))</f>
        <v>0</v>
      </c>
      <c r="H24" s="49">
        <f>(IF(G24=FALSE,0,G24))*1</f>
        <v>0</v>
      </c>
      <c r="I24" s="48" t="b">
        <f>IF('Finca 1'!N10=BD!$A$3,"0",IF('Finca 1'!N10=BD!$A$4,"0.5",IF('Finca 1'!N10=BD!$A$5,"1")))</f>
        <v>0</v>
      </c>
      <c r="J24" s="49">
        <f t="shared" si="4"/>
        <v>0</v>
      </c>
    </row>
    <row r="25" spans="1:11" x14ac:dyDescent="0.25">
      <c r="A25" s="87"/>
      <c r="B25" s="48">
        <v>5</v>
      </c>
      <c r="C25" s="48" t="b">
        <f>IF('Finca 1'!E11=BD!$A$3,"0", IF('Finca 1'!E11=BD!$A$4,"0.5", IF('Finca 1'!E11=BD!$A$5,"1")))</f>
        <v>0</v>
      </c>
      <c r="D25" s="49">
        <f t="shared" si="1"/>
        <v>0</v>
      </c>
      <c r="E25" s="48" t="b">
        <f>IF('Finca 1'!H11=BD!$A$3,"0",IF('Finca 1'!H11=BD!$A$4,"0.5",IF('Finca 1'!H11=BD!$A$5,"1")))</f>
        <v>0</v>
      </c>
      <c r="F25" s="49">
        <f t="shared" si="2"/>
        <v>0</v>
      </c>
      <c r="G25" s="48" t="b">
        <f>IF('Finca 1'!K11=BD!$A$3,"0",IF('Finca 1'!K11=BD!$A$4,"0.5",IF('Finca 1'!K11=BD!$A$5,"1")))</f>
        <v>0</v>
      </c>
      <c r="H25" s="49">
        <f t="shared" si="3"/>
        <v>0</v>
      </c>
      <c r="I25" s="48" t="b">
        <f>IF('Finca 1'!N11=BD!$A$3,"0",IF('Finca 1'!N11=BD!$A$4,"0.5",IF('Finca 1'!N11=BD!$A$5,"1")))</f>
        <v>0</v>
      </c>
      <c r="J25" s="49">
        <f t="shared" si="4"/>
        <v>0</v>
      </c>
    </row>
    <row r="26" spans="1:11" x14ac:dyDescent="0.25">
      <c r="A26" s="87"/>
      <c r="B26" s="48">
        <v>6</v>
      </c>
      <c r="C26" s="48" t="b">
        <f>IF('Finca 1'!E12=BD!$A$3,"0", IF('Finca 1'!E12=BD!$A$4,"0.5", IF('Finca 1'!E12=BD!$A$5,"1")))</f>
        <v>0</v>
      </c>
      <c r="D26" s="49">
        <f t="shared" si="1"/>
        <v>0</v>
      </c>
      <c r="E26" s="48" t="b">
        <f>IF('Finca 1'!H12=BD!$A$3,"0",IF('Finca 1'!H12=BD!$A$4,"0.5",IF('Finca 1'!H12=BD!$A$5,"1")))</f>
        <v>0</v>
      </c>
      <c r="F26" s="49">
        <f t="shared" si="2"/>
        <v>0</v>
      </c>
      <c r="G26" s="48" t="b">
        <f>IF('Finca 1'!K12=BD!$A$3,"0",IF('Finca 1'!K12=BD!$A$4,"0.5",IF('Finca 1'!K12=BD!$A$5,"1")))</f>
        <v>0</v>
      </c>
      <c r="H26" s="49">
        <f t="shared" si="3"/>
        <v>0</v>
      </c>
      <c r="I26" s="48" t="b">
        <f>IF('Finca 1'!N12=BD!$A$3,"0",IF('Finca 1'!N12=BD!$A$4,"0.5",IF('Finca 1'!N12=BD!$A$5,"1")))</f>
        <v>0</v>
      </c>
      <c r="J26" s="49">
        <f t="shared" si="4"/>
        <v>0</v>
      </c>
    </row>
    <row r="27" spans="1:11" x14ac:dyDescent="0.25">
      <c r="A27" s="87"/>
      <c r="B27" s="48">
        <v>7</v>
      </c>
      <c r="C27" s="48" t="b">
        <f>IF('Finca 1'!E13=BD!$A$3,"0", IF('Finca 1'!E13=BD!$A$4,"0.5", IF('Finca 1'!E13=BD!$A$5,"1")))</f>
        <v>0</v>
      </c>
      <c r="D27" s="49">
        <f t="shared" si="1"/>
        <v>0</v>
      </c>
      <c r="E27" s="48" t="b">
        <f>IF('Finca 1'!H13=BD!$A$3,"0",IF('Finca 1'!H13=BD!$A$4,"0.5",IF('Finca 1'!H13=BD!$A$5,"1")))</f>
        <v>0</v>
      </c>
      <c r="F27" s="49">
        <f t="shared" si="2"/>
        <v>0</v>
      </c>
      <c r="G27" s="48" t="b">
        <f>IF('Finca 1'!K13=BD!$A$3,"0",IF('Finca 1'!K13=BD!$A$4,"0.5",IF('Finca 1'!K13=BD!$A$5,"1")))</f>
        <v>0</v>
      </c>
      <c r="H27" s="49">
        <f t="shared" si="3"/>
        <v>0</v>
      </c>
      <c r="I27" s="48" t="b">
        <f>IF('Finca 1'!N13=BD!$A$3,"0",IF('Finca 1'!N13=BD!$A$4,"0.5",IF('Finca 1'!N13=BD!$A$5,"1")))</f>
        <v>0</v>
      </c>
      <c r="J27" s="49">
        <f t="shared" si="4"/>
        <v>0</v>
      </c>
    </row>
    <row r="28" spans="1:11" x14ac:dyDescent="0.25">
      <c r="A28" s="87"/>
      <c r="B28" s="48">
        <v>8</v>
      </c>
      <c r="C28" s="48" t="b">
        <f>IF('Finca 1'!E14=BD!$A$3,"0", IF('Finca 1'!E14=BD!$A$4,"0.5", IF('Finca 1'!E14=BD!$A$5,"1")))</f>
        <v>0</v>
      </c>
      <c r="D28" s="49">
        <f t="shared" si="1"/>
        <v>0</v>
      </c>
      <c r="E28" s="48" t="b">
        <f>IF('Finca 1'!H14=BD!$A$3,"0",IF('Finca 1'!H14=BD!$A$4,"0.5",IF('Finca 1'!H14=BD!$A$5,"1")))</f>
        <v>0</v>
      </c>
      <c r="F28" s="49">
        <f t="shared" si="2"/>
        <v>0</v>
      </c>
      <c r="G28" s="48" t="b">
        <f>IF('Finca 1'!K14=BD!$A$3,"0",IF('Finca 1'!K14=BD!$A$4,"0.5",IF('Finca 1'!K14=BD!$A$5,"1")))</f>
        <v>0</v>
      </c>
      <c r="H28" s="49">
        <f t="shared" si="3"/>
        <v>0</v>
      </c>
      <c r="I28" s="48" t="b">
        <f>IF('Finca 1'!N14=BD!$A$3,"0",IF('Finca 1'!N14=BD!$A$4,"0.5",IF('Finca 1'!N14=BD!$A$5,"1")))</f>
        <v>0</v>
      </c>
      <c r="J28" s="49">
        <f t="shared" si="4"/>
        <v>0</v>
      </c>
    </row>
    <row r="29" spans="1:11" x14ac:dyDescent="0.25">
      <c r="A29" s="87"/>
      <c r="B29" s="48">
        <v>9</v>
      </c>
      <c r="C29" s="48" t="b">
        <f>IF('Finca 1'!E15=BD!$A$3,"0", IF('Finca 1'!E15=BD!$A$4,"0.5", IF('Finca 1'!E15=BD!$A$5,"1")))</f>
        <v>0</v>
      </c>
      <c r="D29" s="49">
        <f t="shared" si="1"/>
        <v>0</v>
      </c>
      <c r="E29" s="48" t="b">
        <f>IF('Finca 1'!H15=BD!$A$3,"0",IF('Finca 1'!H15=BD!$A$4,"0.5",IF('Finca 1'!H15=BD!$A$5,"1")))</f>
        <v>0</v>
      </c>
      <c r="F29" s="49">
        <f t="shared" si="2"/>
        <v>0</v>
      </c>
      <c r="G29" s="48" t="b">
        <f>IF('Finca 1'!K15=BD!$A$3,"0",IF('Finca 1'!K15=BD!$A$4,"0.5",IF('Finca 1'!K15=BD!$A$5,"1")))</f>
        <v>0</v>
      </c>
      <c r="H29" s="49">
        <f t="shared" si="3"/>
        <v>0</v>
      </c>
      <c r="I29" s="48" t="b">
        <f>IF('Finca 1'!N15=BD!$A$3,"0",IF('Finca 1'!N15=BD!$A$4,"0.5",IF('Finca 1'!N15=BD!$A$5,"1")))</f>
        <v>0</v>
      </c>
      <c r="J29" s="49">
        <f t="shared" si="4"/>
        <v>0</v>
      </c>
    </row>
    <row r="30" spans="1:11" x14ac:dyDescent="0.25">
      <c r="A30" s="87"/>
      <c r="B30" s="48">
        <v>10</v>
      </c>
      <c r="C30" s="48" t="b">
        <f>IF('Finca 1'!E16=BD!$A$3,"0", IF('Finca 1'!E16=BD!$A$4,"0.5", IF('Finca 1'!E16=BD!$A$5,"1")))</f>
        <v>0</v>
      </c>
      <c r="D30" s="49">
        <f t="shared" si="1"/>
        <v>0</v>
      </c>
      <c r="E30" s="48" t="b">
        <f>IF('Finca 1'!H16=BD!$A$3,"0",IF('Finca 1'!H16=BD!$A$4,"0.5",IF('Finca 1'!H16=BD!$A$5,"1")))</f>
        <v>0</v>
      </c>
      <c r="F30" s="49">
        <f t="shared" si="2"/>
        <v>0</v>
      </c>
      <c r="G30" s="48" t="b">
        <f>IF('Finca 1'!K16=BD!$A$3,"0",IF('Finca 1'!K16=BD!$A$4,"0.5",IF('Finca 1'!K16=BD!$A$5,"1")))</f>
        <v>0</v>
      </c>
      <c r="H30" s="49">
        <f t="shared" si="3"/>
        <v>0</v>
      </c>
      <c r="I30" s="48" t="b">
        <f>IF('Finca 1'!N16=BD!$A$3,"0",IF('Finca 1'!N16=BD!$A$4,"0.5",IF('Finca 1'!N16=BD!$A$5,"1")))</f>
        <v>0</v>
      </c>
      <c r="J30" s="49">
        <f t="shared" si="4"/>
        <v>0</v>
      </c>
    </row>
    <row r="31" spans="1:11" x14ac:dyDescent="0.25">
      <c r="A31" s="47"/>
      <c r="B31" s="48"/>
      <c r="C31" s="48"/>
      <c r="D31" s="54">
        <f>AVERAGE(D21:D30)</f>
        <v>0</v>
      </c>
      <c r="E31" s="48"/>
      <c r="F31" s="54">
        <f>AVERAGE(F21:F30)</f>
        <v>0</v>
      </c>
      <c r="G31" s="48"/>
      <c r="H31" s="54">
        <f>AVERAGE(H21:H30)</f>
        <v>0</v>
      </c>
      <c r="I31" s="48"/>
      <c r="J31" s="54">
        <f>AVERAGE(J21:J30)</f>
        <v>0</v>
      </c>
      <c r="K31" s="66"/>
    </row>
    <row r="32" spans="1:11" x14ac:dyDescent="0.25">
      <c r="A32" s="85" t="s">
        <v>43</v>
      </c>
      <c r="B32" t="s">
        <v>8</v>
      </c>
      <c r="C32" s="56">
        <v>44958</v>
      </c>
      <c r="D32" t="s">
        <v>9</v>
      </c>
      <c r="E32" s="56">
        <v>45108</v>
      </c>
      <c r="F32" t="s">
        <v>9</v>
      </c>
      <c r="G32" s="56">
        <v>45231</v>
      </c>
      <c r="H32" t="s">
        <v>9</v>
      </c>
      <c r="I32" s="80">
        <v>45413</v>
      </c>
      <c r="J32" s="80"/>
    </row>
    <row r="33" spans="1:11" x14ac:dyDescent="0.25">
      <c r="A33" s="85"/>
      <c r="B33">
        <v>1</v>
      </c>
      <c r="C33" t="b">
        <f>IF('Finca 2'!E6=BD!$A$3,"0",IF('Finca 2'!E6=BD!$A$4,"0.5",IF('Finca 2'!E6=BD!$A$5,"1")))</f>
        <v>0</v>
      </c>
      <c r="D33" s="8">
        <f t="shared" ref="D33:J39" si="5">(IF(C33=FALSE,0,C33))*1</f>
        <v>0</v>
      </c>
      <c r="E33" t="b">
        <f>IF('Finca 2'!H6=BD!$A$3,"0",IF('Finca 2'!H6=BD!$A$4,"0.5",IF('Finca 2'!H6=BD!$A$5,"1")))</f>
        <v>0</v>
      </c>
      <c r="F33" s="8">
        <f t="shared" si="5"/>
        <v>0</v>
      </c>
      <c r="G33" t="b">
        <f>IF('Finca 2'!K6=BD!$A$3,"0",IF('Finca 2'!K6=BD!$A$4,"0.5",IF('Finca 2'!K6=BD!$A$5,"1")))</f>
        <v>0</v>
      </c>
      <c r="H33" s="8">
        <f t="shared" si="5"/>
        <v>0</v>
      </c>
      <c r="I33" t="b">
        <f>IF('Finca 2'!N6=BD!$A$3,"0",IF('Finca 2'!N6=BD!$A$4,"0.5",IF('Finca 2'!N6=BD!$A$5,"1")))</f>
        <v>0</v>
      </c>
      <c r="J33" s="8">
        <f t="shared" si="5"/>
        <v>0</v>
      </c>
    </row>
    <row r="34" spans="1:11" x14ac:dyDescent="0.25">
      <c r="A34" s="85"/>
      <c r="B34">
        <v>2</v>
      </c>
      <c r="C34" t="b">
        <f>IF('Finca 2'!E7=BD!$A$3,"0",IF('Finca 2'!E7=BD!$A$4,"0.5",IF('Finca 2'!E7=BD!$A$5,"1")))</f>
        <v>0</v>
      </c>
      <c r="D34" s="8">
        <f t="shared" si="5"/>
        <v>0</v>
      </c>
      <c r="E34" t="b">
        <f>IF('Finca 2'!H7=BD!$A$3,"0",IF('Finca 2'!H7=BD!$A$4,"0.5",IF('Finca 2'!H7=BD!$A$5,"1")))</f>
        <v>0</v>
      </c>
      <c r="F34" s="8">
        <f t="shared" ref="F34" si="6">(IF(E34=FALSE,0,E34))*1</f>
        <v>0</v>
      </c>
      <c r="G34" t="b">
        <f>IF('Finca 2'!K7=BD!$A$3,"0",IF('Finca 2'!K7=BD!$A$4,"0.5",IF('Finca 2'!K7=BD!$A$5,"1")))</f>
        <v>0</v>
      </c>
      <c r="H34" s="8">
        <f t="shared" ref="H34" si="7">(IF(G34=FALSE,0,G34))*1</f>
        <v>0</v>
      </c>
      <c r="I34" t="b">
        <f>IF('Finca 2'!N7=BD!$A$3,"0",IF('Finca 2'!N7=BD!$A$4,"0.5",IF('Finca 2'!N7=BD!$A$5,"1")))</f>
        <v>0</v>
      </c>
      <c r="J34" s="8">
        <f t="shared" ref="J34" si="8">(IF(I34=FALSE,0,I34))*1</f>
        <v>0</v>
      </c>
    </row>
    <row r="35" spans="1:11" x14ac:dyDescent="0.25">
      <c r="A35" s="85"/>
      <c r="B35">
        <v>3</v>
      </c>
      <c r="C35" t="b">
        <f>IF('Finca 2'!E8=BD!$A$3,"0",IF('Finca 2'!E8=BD!$A$4,"0.5",IF('Finca 2'!E8=BD!$A$5,"1")))</f>
        <v>0</v>
      </c>
      <c r="D35" s="8">
        <f t="shared" si="5"/>
        <v>0</v>
      </c>
      <c r="E35" t="b">
        <f>IF('Finca 2'!H8=BD!$A$3,"0",IF('Finca 2'!H8=BD!$A$4,"0.5",IF('Finca 2'!H8=BD!$A$5,"1")))</f>
        <v>0</v>
      </c>
      <c r="F35" s="8">
        <f t="shared" ref="F35" si="9">(IF(E35=FALSE,0,E35))*1</f>
        <v>0</v>
      </c>
      <c r="G35" t="b">
        <f>IF('Finca 2'!K8=BD!$A$3,"0",IF('Finca 2'!K8=BD!$A$4,"0.5",IF('Finca 2'!K8=BD!$A$5,"1")))</f>
        <v>0</v>
      </c>
      <c r="H35" s="8">
        <f t="shared" ref="H35" si="10">(IF(G35=FALSE,0,G35))*1</f>
        <v>0</v>
      </c>
      <c r="I35" t="b">
        <f>IF('Finca 2'!N8=BD!$A$3,"0",IF('Finca 2'!N8=BD!$A$4,"0.5",IF('Finca 2'!N8=BD!$A$5,"1")))</f>
        <v>0</v>
      </c>
      <c r="J35" s="8">
        <f t="shared" ref="J35" si="11">(IF(I35=FALSE,0,I35))*1</f>
        <v>0</v>
      </c>
      <c r="K35" s="71"/>
    </row>
    <row r="36" spans="1:11" x14ac:dyDescent="0.25">
      <c r="A36" s="85"/>
      <c r="B36">
        <v>5</v>
      </c>
      <c r="C36" t="b">
        <f>IF('Finca 2'!E9=BD!$A$3,"0",IF('Finca 2'!E9=BD!$A$4,"0.5",IF('Finca 2'!E9=BD!$A$5,"1")))</f>
        <v>0</v>
      </c>
      <c r="D36" s="8">
        <f t="shared" si="5"/>
        <v>0</v>
      </c>
      <c r="E36" t="b">
        <f>IF('Finca 2'!H9=BD!$A$3,"0",IF('Finca 2'!H9=BD!$A$4,"0.5",IF('Finca 2'!H9=BD!$A$5,"1")))</f>
        <v>0</v>
      </c>
      <c r="F36" s="8">
        <f t="shared" ref="F36" si="12">(IF(E36=FALSE,0,E36))*1</f>
        <v>0</v>
      </c>
      <c r="G36" t="b">
        <f>IF('Finca 2'!K9=BD!$A$3,"0",IF('Finca 2'!K9=BD!$A$4,"0.5",IF('Finca 2'!K9=BD!$A$5,"1")))</f>
        <v>0</v>
      </c>
      <c r="H36" s="8">
        <f t="shared" ref="H36" si="13">(IF(G36=FALSE,0,G36))*1</f>
        <v>0</v>
      </c>
      <c r="I36" t="b">
        <f>IF('Finca 2'!N9=BD!$A$3,"0",IF('Finca 2'!N9=BD!$A$4,"0.5",IF('Finca 2'!N9=BD!$A$5,"1")))</f>
        <v>0</v>
      </c>
      <c r="J36" s="8">
        <f t="shared" ref="J36" si="14">(IF(I36=FALSE,0,I36))*1</f>
        <v>0</v>
      </c>
    </row>
    <row r="37" spans="1:11" x14ac:dyDescent="0.25">
      <c r="A37" s="85"/>
      <c r="B37">
        <v>6</v>
      </c>
      <c r="C37" t="b">
        <f>IF('Finca 2'!E10=BD!$A$3,"0",IF('Finca 2'!E10=BD!$A$4,"0.5",IF('Finca 2'!E10=BD!$A$5,"1")))</f>
        <v>0</v>
      </c>
      <c r="D37" s="8">
        <f t="shared" si="5"/>
        <v>0</v>
      </c>
      <c r="E37" t="b">
        <f>IF('Finca 2'!H10=BD!$A$3,"0",IF('Finca 2'!H10=BD!$A$4,"0.5",IF('Finca 2'!H10=BD!$A$5,"1")))</f>
        <v>0</v>
      </c>
      <c r="F37" s="8">
        <f t="shared" ref="F37" si="15">(IF(E37=FALSE,0,E37))*1</f>
        <v>0</v>
      </c>
      <c r="G37" t="b">
        <f>IF('Finca 2'!K10=BD!$A$3,"0",IF('Finca 2'!K10=BD!$A$4,"0.5",IF('Finca 2'!K10=BD!$A$5,"1")))</f>
        <v>0</v>
      </c>
      <c r="H37" s="8">
        <f t="shared" ref="H37" si="16">(IF(G37=FALSE,0,G37))*1</f>
        <v>0</v>
      </c>
      <c r="I37" t="b">
        <f>IF('Finca 2'!N10=BD!$A$3,"0",IF('Finca 2'!N10=BD!$A$4,"0.5",IF('Finca 2'!N10=BD!$A$5,"1")))</f>
        <v>0</v>
      </c>
      <c r="J37" s="8">
        <f t="shared" ref="J37" si="17">(IF(I37=FALSE,0,I37))*1</f>
        <v>0</v>
      </c>
    </row>
    <row r="38" spans="1:11" x14ac:dyDescent="0.25">
      <c r="A38" s="85"/>
      <c r="B38">
        <v>7</v>
      </c>
      <c r="C38" t="b">
        <f>IF('Finca 2'!E11=BD!$A$3,"0",IF('Finca 2'!E11=BD!$A$4,"0.5",IF('Finca 2'!E11=BD!$A$5,"1")))</f>
        <v>0</v>
      </c>
      <c r="D38" s="8">
        <f t="shared" si="5"/>
        <v>0</v>
      </c>
      <c r="E38" t="b">
        <f>IF('Finca 2'!H11=BD!$A$3,"0",IF('Finca 2'!H11=BD!$A$4,"0.5",IF('Finca 2'!H11=BD!$A$5,"1")))</f>
        <v>0</v>
      </c>
      <c r="F38" s="8">
        <f t="shared" ref="F38" si="18">(IF(E38=FALSE,0,E38))*1</f>
        <v>0</v>
      </c>
      <c r="G38" t="b">
        <f>IF('Finca 2'!K11=BD!$A$3,"0",IF('Finca 2'!K11=BD!$A$4,"0.5",IF('Finca 2'!K11=BD!$A$5,"1")))</f>
        <v>0</v>
      </c>
      <c r="H38" s="8">
        <f t="shared" ref="H38" si="19">(IF(G38=FALSE,0,G38))*1</f>
        <v>0</v>
      </c>
      <c r="I38" t="b">
        <f>IF('Finca 2'!N11=BD!$A$3,"0",IF('Finca 2'!N11=BD!$A$4,"0.5",IF('Finca 2'!N11=BD!$A$5,"1")))</f>
        <v>0</v>
      </c>
      <c r="J38" s="8">
        <f t="shared" ref="J38" si="20">(IF(I38=FALSE,0,I38))*1</f>
        <v>0</v>
      </c>
    </row>
    <row r="39" spans="1:11" x14ac:dyDescent="0.25">
      <c r="A39" s="68"/>
      <c r="B39">
        <v>8</v>
      </c>
      <c r="C39" t="b">
        <f>IF('Finca 2'!E12=BD!$A$3,"0",IF('Finca 2'!E12=BD!$A$4,"0.5",IF('Finca 2'!E12=BD!$A$5,"1")))</f>
        <v>0</v>
      </c>
      <c r="D39" s="8">
        <f t="shared" si="5"/>
        <v>0</v>
      </c>
      <c r="E39" t="b">
        <f>IF('Finca 2'!H12=BD!$A$3,"0",IF('Finca 2'!H12=BD!$A$4,"0.5",IF('Finca 2'!H12=BD!$A$5,"1")))</f>
        <v>0</v>
      </c>
      <c r="F39" s="8">
        <f t="shared" ref="F39:F45" si="21">(IF(E39=FALSE,0,E39))*1</f>
        <v>0</v>
      </c>
      <c r="G39" t="b">
        <f>IF('Finca 2'!K12=BD!$A$3,"0",IF('Finca 2'!K12=BD!$A$4,"0.5",IF('Finca 2'!K12=BD!$A$5,"1")))</f>
        <v>0</v>
      </c>
      <c r="H39" s="8">
        <f t="shared" ref="H39:H45" si="22">(IF(G39=FALSE,0,G39))*1</f>
        <v>0</v>
      </c>
      <c r="I39" t="b">
        <f>IF('Finca 2'!N12=BD!$A$3,"0",IF('Finca 2'!N12=BD!$A$4,"0.5",IF('Finca 2'!N12=BD!$A$5,"1")))</f>
        <v>0</v>
      </c>
      <c r="J39" s="8">
        <f t="shared" ref="J39:J45" si="23">(IF(I39=FALSE,0,I39))*1</f>
        <v>0</v>
      </c>
    </row>
    <row r="40" spans="1:11" x14ac:dyDescent="0.25">
      <c r="A40" s="68"/>
      <c r="B40">
        <v>9</v>
      </c>
      <c r="C40" t="b">
        <f>IF('Finca 2'!E13=BD!$A$3,"0",IF('Finca 2'!E13=BD!$A$4,"0.5",IF('Finca 2'!E13=BD!$A$5,"1")))</f>
        <v>0</v>
      </c>
      <c r="D40" s="8">
        <f t="shared" ref="D40:D45" si="24">(IF(C40=FALSE,0,C40))*1</f>
        <v>0</v>
      </c>
      <c r="E40" t="b">
        <f>IF('Finca 2'!H13=BD!$A$3,"0",IF('Finca 2'!H13=BD!$A$4,"0.5",IF('Finca 2'!H13=BD!$A$5,"1")))</f>
        <v>0</v>
      </c>
      <c r="F40" s="8">
        <f t="shared" si="21"/>
        <v>0</v>
      </c>
      <c r="G40" t="b">
        <f>IF('Finca 2'!K13=BD!$A$3,"0",IF('Finca 2'!K13=BD!$A$4,"0.5",IF('Finca 2'!K13=BD!$A$5,"1")))</f>
        <v>0</v>
      </c>
      <c r="H40" s="8">
        <f t="shared" si="22"/>
        <v>0</v>
      </c>
      <c r="I40" t="b">
        <f>IF('Finca 2'!N13=BD!$A$3,"0",IF('Finca 2'!N13=BD!$A$4,"0.5",IF('Finca 2'!N13=BD!$A$5,"1")))</f>
        <v>0</v>
      </c>
      <c r="J40" s="8">
        <f t="shared" si="23"/>
        <v>0</v>
      </c>
    </row>
    <row r="41" spans="1:11" x14ac:dyDescent="0.25">
      <c r="A41" s="68"/>
      <c r="B41">
        <v>10</v>
      </c>
      <c r="C41" t="b">
        <f>IF('Finca 2'!E14=BD!$A$3,"0",IF('Finca 2'!E14=BD!$A$4,"0.5",IF('Finca 2'!E14=BD!$A$5,"1")))</f>
        <v>0</v>
      </c>
      <c r="D41" s="8">
        <f t="shared" si="24"/>
        <v>0</v>
      </c>
      <c r="E41" t="b">
        <f>IF('Finca 2'!H14=BD!$A$3,"0",IF('Finca 2'!H14=BD!$A$4,"0.5",IF('Finca 2'!H14=BD!$A$5,"1")))</f>
        <v>0</v>
      </c>
      <c r="F41" s="8">
        <f t="shared" si="21"/>
        <v>0</v>
      </c>
      <c r="G41" t="b">
        <f>IF('Finca 2'!K14=BD!$A$3,"0",IF('Finca 2'!K14=BD!$A$4,"0.5",IF('Finca 2'!K14=BD!$A$5,"1")))</f>
        <v>0</v>
      </c>
      <c r="H41" s="8">
        <f t="shared" si="22"/>
        <v>0</v>
      </c>
      <c r="I41" t="b">
        <f>IF('Finca 2'!N14=BD!$A$3,"0",IF('Finca 2'!N14=BD!$A$4,"0.5",IF('Finca 2'!N14=BD!$A$5,"1")))</f>
        <v>0</v>
      </c>
      <c r="J41" s="8">
        <f t="shared" si="23"/>
        <v>0</v>
      </c>
    </row>
    <row r="42" spans="1:11" x14ac:dyDescent="0.25">
      <c r="A42" s="68"/>
      <c r="B42">
        <v>11</v>
      </c>
      <c r="C42" t="b">
        <f>IF('Finca 2'!E15=BD!$A$3,"0",IF('Finca 2'!E15=BD!$A$4,"0.5",IF('Finca 2'!E15=BD!$A$5,"1")))</f>
        <v>0</v>
      </c>
      <c r="D42" s="8">
        <f t="shared" si="24"/>
        <v>0</v>
      </c>
      <c r="E42" t="b">
        <f>IF('Finca 2'!H15=BD!$A$3,"0",IF('Finca 2'!H15=BD!$A$4,"0.5",IF('Finca 2'!H15=BD!$A$5,"1")))</f>
        <v>0</v>
      </c>
      <c r="F42" s="8">
        <f t="shared" si="21"/>
        <v>0</v>
      </c>
      <c r="G42" t="b">
        <f>IF('Finca 2'!K15=BD!$A$3,"0",IF('Finca 2'!K15=BD!$A$4,"0.5",IF('Finca 2'!K15=BD!$A$5,"1")))</f>
        <v>0</v>
      </c>
      <c r="H42" s="8">
        <f t="shared" si="22"/>
        <v>0</v>
      </c>
      <c r="I42" t="b">
        <f>IF('Finca 2'!N15=BD!$A$3,"0",IF('Finca 2'!N15=BD!$A$4,"0.5",IF('Finca 2'!N15=BD!$A$5,"1")))</f>
        <v>0</v>
      </c>
      <c r="J42" s="8">
        <f t="shared" si="23"/>
        <v>0</v>
      </c>
    </row>
    <row r="43" spans="1:11" x14ac:dyDescent="0.25">
      <c r="A43" s="68"/>
      <c r="B43">
        <v>12</v>
      </c>
      <c r="C43" t="b">
        <f>IF('Finca 2'!E16=BD!$A$3,"0",IF('Finca 2'!E16=BD!$A$4,"0.5",IF('Finca 2'!E16=BD!$A$5,"1")))</f>
        <v>0</v>
      </c>
      <c r="D43" s="8">
        <f t="shared" si="24"/>
        <v>0</v>
      </c>
      <c r="E43" t="b">
        <f>IF('Finca 2'!H16=BD!$A$3,"0",IF('Finca 2'!H16=BD!$A$4,"0.5",IF('Finca 2'!H16=BD!$A$5,"1")))</f>
        <v>0</v>
      </c>
      <c r="F43" s="8">
        <f t="shared" si="21"/>
        <v>0</v>
      </c>
      <c r="G43" t="b">
        <f>IF('Finca 2'!K16=BD!$A$3,"0",IF('Finca 2'!K16=BD!$A$4,"0.5",IF('Finca 2'!K16=BD!$A$5,"1")))</f>
        <v>0</v>
      </c>
      <c r="H43" s="8">
        <f t="shared" si="22"/>
        <v>0</v>
      </c>
      <c r="I43" t="b">
        <f>IF('Finca 2'!N16=BD!$A$3,"0",IF('Finca 2'!N16=BD!$A$4,"0.5",IF('Finca 2'!N16=BD!$A$5,"1")))</f>
        <v>0</v>
      </c>
      <c r="J43" s="8">
        <f t="shared" si="23"/>
        <v>0</v>
      </c>
    </row>
    <row r="44" spans="1:11" x14ac:dyDescent="0.25">
      <c r="A44" s="68"/>
      <c r="B44">
        <v>13</v>
      </c>
      <c r="C44" t="b">
        <f>IF('Finca 2'!E17=BD!$A$3,"0",IF('Finca 2'!E17=BD!$A$4,"0.5",IF('Finca 2'!E17=BD!$A$5,"1")))</f>
        <v>0</v>
      </c>
      <c r="D44" s="8">
        <f t="shared" si="24"/>
        <v>0</v>
      </c>
      <c r="E44" t="b">
        <f>IF('Finca 2'!H17=BD!$A$3,"0",IF('Finca 2'!H17=BD!$A$4,"0.5",IF('Finca 2'!H17=BD!$A$5,"1")))</f>
        <v>0</v>
      </c>
      <c r="F44" s="8">
        <f t="shared" si="21"/>
        <v>0</v>
      </c>
      <c r="G44" t="b">
        <f>IF('Finca 2'!K17=BD!$A$3,"0",IF('Finca 2'!K17=BD!$A$4,"0.5",IF('Finca 2'!K17=BD!$A$5,"1")))</f>
        <v>0</v>
      </c>
      <c r="H44" s="8">
        <f t="shared" si="22"/>
        <v>0</v>
      </c>
      <c r="I44" t="b">
        <f>IF('Finca 2'!N17=BD!$A$3,"0",IF('Finca 2'!N17=BD!$A$4,"0.5",IF('Finca 2'!N17=BD!$A$5,"1")))</f>
        <v>0</v>
      </c>
      <c r="J44" s="8">
        <f t="shared" si="23"/>
        <v>0</v>
      </c>
    </row>
    <row r="45" spans="1:11" x14ac:dyDescent="0.25">
      <c r="A45" s="68"/>
      <c r="B45">
        <v>14</v>
      </c>
      <c r="C45" t="b">
        <f>IF('Finca 2'!E18=BD!$A$3,"0",IF('Finca 2'!E18=BD!$A$4,"0.5",IF('Finca 2'!E18=BD!$A$5,"1")))</f>
        <v>0</v>
      </c>
      <c r="D45" s="8">
        <f t="shared" si="24"/>
        <v>0</v>
      </c>
      <c r="E45" t="b">
        <f>IF('Finca 2'!H18=BD!$A$3,"0",IF('Finca 2'!H18=BD!$A$4,"0.5",IF('Finca 2'!H18=BD!$A$5,"1")))</f>
        <v>0</v>
      </c>
      <c r="F45" s="8">
        <f t="shared" si="21"/>
        <v>0</v>
      </c>
      <c r="G45" t="b">
        <f>IF('Finca 2'!K18=BD!$A$3,"0",IF('Finca 2'!K18=BD!$A$4,"0.5",IF('Finca 2'!K18=BD!$A$5,"1")))</f>
        <v>0</v>
      </c>
      <c r="H45" s="8">
        <f t="shared" si="22"/>
        <v>0</v>
      </c>
      <c r="I45" t="b">
        <f>IF('Finca 2'!N18=BD!$A$3,"0",IF('Finca 2'!N18=BD!$A$4,"0.5",IF('Finca 2'!N18=BD!$A$5,"1")))</f>
        <v>0</v>
      </c>
      <c r="J45" s="8">
        <f t="shared" si="23"/>
        <v>0</v>
      </c>
    </row>
    <row r="46" spans="1:11" x14ac:dyDescent="0.25">
      <c r="A46" s="9"/>
      <c r="D46" s="10">
        <f>AVERAGE(D33:D39)</f>
        <v>0</v>
      </c>
      <c r="F46" s="10">
        <f>AVERAGE(F33:F39)</f>
        <v>0</v>
      </c>
      <c r="H46" s="10">
        <f>AVERAGE(H33:H39)</f>
        <v>0</v>
      </c>
      <c r="J46" s="10">
        <f>AVERAGE(J33:J39)</f>
        <v>0</v>
      </c>
    </row>
    <row r="47" spans="1:11" x14ac:dyDescent="0.25">
      <c r="A47" s="88" t="s">
        <v>44</v>
      </c>
      <c r="B47" s="48" t="s">
        <v>8</v>
      </c>
      <c r="C47" s="56">
        <v>44958</v>
      </c>
      <c r="D47" t="s">
        <v>9</v>
      </c>
      <c r="E47" s="56">
        <v>45108</v>
      </c>
      <c r="F47" t="s">
        <v>9</v>
      </c>
      <c r="G47" s="56">
        <v>45231</v>
      </c>
      <c r="H47" t="s">
        <v>9</v>
      </c>
      <c r="I47" s="80">
        <v>45413</v>
      </c>
      <c r="J47" s="80"/>
    </row>
    <row r="48" spans="1:11" x14ac:dyDescent="0.25">
      <c r="A48" s="88"/>
      <c r="B48" s="48">
        <v>1</v>
      </c>
      <c r="C48" s="48" t="b">
        <f>IF('Finca 3'!E6=BD!$A$3,"0",IF('Finca 3'!E6=BD!$A$4,"0.5",IF('Finca 3'!E6=BD!$A$5,"1")))</f>
        <v>0</v>
      </c>
      <c r="D48" s="49">
        <f t="shared" ref="D48:J58" si="25">(IF(C48=FALSE,0,C48))*1</f>
        <v>0</v>
      </c>
      <c r="E48" s="48" t="b">
        <f>IF('Finca 3'!H6=BD!$A$3,"0",IF('Finca 3'!H6=BD!$A$4,"0.5",IF('Finca 3'!H6=BD!$A$5,"1")))</f>
        <v>0</v>
      </c>
      <c r="F48" s="49">
        <f t="shared" si="25"/>
        <v>0</v>
      </c>
      <c r="G48" s="48" t="b">
        <f>IF('Finca 3'!K6=BD!$A$3,"0",IF('Finca 3'!K6=BD!$A$4,"0.5",IF('Finca 3'!K6=BD!$A$5,"1")))</f>
        <v>0</v>
      </c>
      <c r="H48" s="49">
        <f t="shared" si="25"/>
        <v>0</v>
      </c>
      <c r="I48" s="48" t="b">
        <f>IF('Finca 3'!N6=BD!$A$3,"0",IF('Finca 3'!N6=BD!$A$4,"0.5",IF('Finca 3'!N6=BD!$A$5,"1")))</f>
        <v>0</v>
      </c>
      <c r="J48" s="49">
        <f t="shared" si="25"/>
        <v>0</v>
      </c>
    </row>
    <row r="49" spans="1:10" x14ac:dyDescent="0.25">
      <c r="A49" s="88"/>
      <c r="B49" s="48">
        <v>2</v>
      </c>
      <c r="C49" s="48" t="b">
        <f>IF('Finca 3'!E7=BD!$A$3,"0",IF('Finca 3'!E7=BD!$A$4,"0.5",IF('Finca 3'!E7=BD!$A$5,"1")))</f>
        <v>0</v>
      </c>
      <c r="D49" s="49">
        <f t="shared" si="25"/>
        <v>0</v>
      </c>
      <c r="E49" s="48" t="b">
        <f>IF('Finca 3'!H7=BD!$A$3,"0",IF('Finca 3'!H7=BD!$A$4,"0.5",IF('Finca 3'!H7=BD!$A$5,"1")))</f>
        <v>0</v>
      </c>
      <c r="F49" s="49">
        <f t="shared" ref="F49:F58" si="26">(IF(E49=FALSE,0,E49))*1</f>
        <v>0</v>
      </c>
      <c r="G49" s="48" t="b">
        <f>IF('Finca 3'!K7=BD!$A$3,"0",IF('Finca 3'!K7=BD!$A$4,"0.5",IF('Finca 3'!K7=BD!$A$5,"1")))</f>
        <v>0</v>
      </c>
      <c r="H49" s="49">
        <f t="shared" ref="H49:H58" si="27">(IF(G49=FALSE,0,G49))*1</f>
        <v>0</v>
      </c>
      <c r="I49" s="48" t="b">
        <f>IF('Finca 3'!N7=BD!$A$3,"0",IF('Finca 3'!N7=BD!$A$4,"0.5",IF('Finca 3'!N7=BD!$A$5,"1")))</f>
        <v>0</v>
      </c>
      <c r="J49" s="49">
        <f t="shared" ref="J49:J58" si="28">(IF(I49=FALSE,0,I49))*1</f>
        <v>0</v>
      </c>
    </row>
    <row r="50" spans="1:10" x14ac:dyDescent="0.25">
      <c r="A50" s="88"/>
      <c r="B50" s="48">
        <v>3</v>
      </c>
      <c r="C50" s="48" t="b">
        <f>IF('Finca 3'!E8=BD!$A$3,"0",IF('Finca 3'!E8=BD!$A$4,"0.5",IF('Finca 3'!E8=BD!$A$5,"1")))</f>
        <v>0</v>
      </c>
      <c r="D50" s="49">
        <f t="shared" si="25"/>
        <v>0</v>
      </c>
      <c r="E50" s="48" t="b">
        <f>IF('Finca 3'!H8=BD!$A$3,"0",IF('Finca 3'!H8=BD!$A$4,"0.5",IF('Finca 3'!H8=BD!$A$5,"1")))</f>
        <v>0</v>
      </c>
      <c r="F50" s="49">
        <f t="shared" si="26"/>
        <v>0</v>
      </c>
      <c r="G50" s="48" t="b">
        <f>IF('Finca 3'!K8=BD!$A$3,"0",IF('Finca 3'!K8=BD!$A$4,"0.5",IF('Finca 3'!K8=BD!$A$5,"1")))</f>
        <v>0</v>
      </c>
      <c r="H50" s="49">
        <f t="shared" si="27"/>
        <v>0</v>
      </c>
      <c r="I50" s="48" t="b">
        <f>IF('Finca 3'!N8=BD!$A$3,"0",IF('Finca 3'!N8=BD!$A$4,"0.5",IF('Finca 3'!N8=BD!$A$5,"1")))</f>
        <v>0</v>
      </c>
      <c r="J50" s="49">
        <f t="shared" si="28"/>
        <v>0</v>
      </c>
    </row>
    <row r="51" spans="1:10" x14ac:dyDescent="0.25">
      <c r="A51" s="88"/>
      <c r="B51" s="48">
        <v>4</v>
      </c>
      <c r="C51" s="48" t="b">
        <f>IF('Finca 3'!E9=BD!$A$3,"0",IF('Finca 3'!E9=BD!$A$4,"0.5",IF('Finca 3'!E9=BD!$A$5,"1")))</f>
        <v>0</v>
      </c>
      <c r="D51" s="49">
        <f t="shared" si="25"/>
        <v>0</v>
      </c>
      <c r="E51" s="48" t="b">
        <f>IF('Finca 3'!H9=BD!$A$3,"0",IF('Finca 3'!H9=BD!$A$4,"0.5",IF('Finca 3'!H9=BD!$A$5,"1")))</f>
        <v>0</v>
      </c>
      <c r="F51" s="49">
        <f t="shared" si="26"/>
        <v>0</v>
      </c>
      <c r="G51" s="48" t="b">
        <f>IF('Finca 3'!K9=BD!$A$3,"0",IF('Finca 3'!K9=BD!$A$4,"0.5",IF('Finca 3'!K9=BD!$A$5,"1")))</f>
        <v>0</v>
      </c>
      <c r="H51" s="49">
        <f t="shared" si="27"/>
        <v>0</v>
      </c>
      <c r="I51" s="48" t="b">
        <f>IF('Finca 3'!N9=BD!$A$3,"0",IF('Finca 3'!N9=BD!$A$4,"0.5",IF('Finca 3'!N9=BD!$A$5,"1")))</f>
        <v>0</v>
      </c>
      <c r="J51" s="49">
        <f t="shared" si="28"/>
        <v>0</v>
      </c>
    </row>
    <row r="52" spans="1:10" x14ac:dyDescent="0.25">
      <c r="A52" s="88"/>
      <c r="B52" s="48">
        <v>5</v>
      </c>
      <c r="C52" s="48" t="b">
        <f>IF('Finca 3'!E10=BD!$A$3,"0",IF('Finca 3'!E10=BD!$A$4,"0.5",IF('Finca 3'!E10=BD!$A$5,"1")))</f>
        <v>0</v>
      </c>
      <c r="D52" s="49">
        <f t="shared" si="25"/>
        <v>0</v>
      </c>
      <c r="E52" s="48" t="b">
        <f>IF('Finca 3'!H10=BD!$A$3,"0",IF('Finca 3'!H10=BD!$A$4,"0.5",IF('Finca 3'!H10=BD!$A$5,"1")))</f>
        <v>0</v>
      </c>
      <c r="F52" s="49">
        <f t="shared" si="26"/>
        <v>0</v>
      </c>
      <c r="G52" s="48" t="b">
        <f>IF('Finca 3'!K10=BD!$A$3,"0",IF('Finca 3'!K10=BD!$A$4,"0.5",IF('Finca 3'!K10=BD!$A$5,"1")))</f>
        <v>0</v>
      </c>
      <c r="H52" s="49">
        <f t="shared" si="27"/>
        <v>0</v>
      </c>
      <c r="I52" s="48" t="b">
        <f>IF('Finca 3'!N10=BD!$A$3,"0",IF('Finca 3'!N10=BD!$A$4,"0.5",IF('Finca 3'!N10=BD!$A$5,"1")))</f>
        <v>0</v>
      </c>
      <c r="J52" s="49">
        <f t="shared" si="28"/>
        <v>0</v>
      </c>
    </row>
    <row r="53" spans="1:10" x14ac:dyDescent="0.25">
      <c r="A53" s="72"/>
      <c r="B53" s="48">
        <v>6</v>
      </c>
      <c r="C53" s="48" t="b">
        <f>IF('Finca 3'!E11=BD!$A$3,"0",IF('Finca 3'!E11=BD!$A$4,"0.5",IF('Finca 3'!E11=BD!$A$5,"1")))</f>
        <v>0</v>
      </c>
      <c r="D53" s="49">
        <f t="shared" si="25"/>
        <v>0</v>
      </c>
      <c r="E53" s="48" t="b">
        <f>IF('Finca 3'!H11=BD!$A$3,"0",IF('Finca 3'!H11=BD!$A$4,"0.5",IF('Finca 3'!H11=BD!$A$5,"1")))</f>
        <v>0</v>
      </c>
      <c r="F53" s="49">
        <f t="shared" si="26"/>
        <v>0</v>
      </c>
      <c r="G53" s="48" t="b">
        <f>IF('Finca 3'!K11=BD!$A$3,"0",IF('Finca 3'!K11=BD!$A$4,"0.5",IF('Finca 3'!K11=BD!$A$5,"1")))</f>
        <v>0</v>
      </c>
      <c r="H53" s="49">
        <f t="shared" si="27"/>
        <v>0</v>
      </c>
      <c r="I53" s="48" t="b">
        <f>IF('Finca 3'!N11=BD!$A$3,"0",IF('Finca 3'!N11=BD!$A$4,"0.5",IF('Finca 3'!N11=BD!$A$5,"1")))</f>
        <v>0</v>
      </c>
      <c r="J53" s="49">
        <f t="shared" si="28"/>
        <v>0</v>
      </c>
    </row>
    <row r="54" spans="1:10" x14ac:dyDescent="0.25">
      <c r="A54" s="72"/>
      <c r="B54" s="48">
        <v>7</v>
      </c>
      <c r="C54" s="48" t="b">
        <f>IF('Finca 3'!E12=BD!$A$3,"0",IF('Finca 3'!E12=BD!$A$4,"0.5",IF('Finca 3'!E12=BD!$A$5,"1")))</f>
        <v>0</v>
      </c>
      <c r="D54" s="49">
        <f t="shared" si="25"/>
        <v>0</v>
      </c>
      <c r="E54" s="48" t="b">
        <f>IF('Finca 3'!H12=BD!$A$3,"0",IF('Finca 3'!H12=BD!$A$4,"0.5",IF('Finca 3'!H12=BD!$A$5,"1")))</f>
        <v>0</v>
      </c>
      <c r="F54" s="49">
        <f t="shared" si="26"/>
        <v>0</v>
      </c>
      <c r="G54" s="48" t="b">
        <f>IF('Finca 3'!K12=BD!$A$3,"0",IF('Finca 3'!K12=BD!$A$4,"0.5",IF('Finca 3'!K12=BD!$A$5,"1")))</f>
        <v>0</v>
      </c>
      <c r="H54" s="49">
        <f t="shared" si="27"/>
        <v>0</v>
      </c>
      <c r="I54" s="48" t="b">
        <f>IF('Finca 3'!N12=BD!$A$3,"0",IF('Finca 3'!N12=BD!$A$4,"0.5",IF('Finca 3'!N12=BD!$A$5,"1")))</f>
        <v>0</v>
      </c>
      <c r="J54" s="49">
        <f t="shared" si="28"/>
        <v>0</v>
      </c>
    </row>
    <row r="55" spans="1:10" x14ac:dyDescent="0.25">
      <c r="A55" s="72"/>
      <c r="B55" s="48">
        <v>8</v>
      </c>
      <c r="C55" s="48" t="b">
        <f>IF('Finca 3'!E13=BD!$A$3,"0",IF('Finca 3'!E13=BD!$A$4,"0.5",IF('Finca 3'!E13=BD!$A$5,"1")))</f>
        <v>0</v>
      </c>
      <c r="D55" s="49">
        <f t="shared" si="25"/>
        <v>0</v>
      </c>
      <c r="E55" s="48" t="b">
        <f>IF('Finca 3'!H13=BD!$A$3,"0",IF('Finca 3'!H13=BD!$A$4,"0.5",IF('Finca 3'!H13=BD!$A$5,"1")))</f>
        <v>0</v>
      </c>
      <c r="F55" s="49">
        <f t="shared" si="26"/>
        <v>0</v>
      </c>
      <c r="G55" s="48" t="b">
        <f>IF('Finca 3'!K13=BD!$A$3,"0",IF('Finca 3'!K13=BD!$A$4,"0.5",IF('Finca 3'!K13=BD!$A$5,"1")))</f>
        <v>0</v>
      </c>
      <c r="H55" s="49">
        <f t="shared" si="27"/>
        <v>0</v>
      </c>
      <c r="I55" s="48" t="b">
        <f>IF('Finca 3'!N13=BD!$A$3,"0",IF('Finca 3'!N13=BD!$A$4,"0.5",IF('Finca 3'!N13=BD!$A$5,"1")))</f>
        <v>0</v>
      </c>
      <c r="J55" s="49">
        <f t="shared" si="28"/>
        <v>0</v>
      </c>
    </row>
    <row r="56" spans="1:10" x14ac:dyDescent="0.25">
      <c r="A56" s="72"/>
      <c r="B56" s="48">
        <v>9</v>
      </c>
      <c r="C56" s="48" t="b">
        <f>IF('Finca 3'!E14=BD!$A$3,"0",IF('Finca 3'!E14=BD!$A$4,"0.5",IF('Finca 3'!E14=BD!$A$5,"1")))</f>
        <v>0</v>
      </c>
      <c r="D56" s="49">
        <f t="shared" si="25"/>
        <v>0</v>
      </c>
      <c r="E56" s="48" t="b">
        <f>IF('Finca 3'!H14=BD!$A$3,"0",IF('Finca 3'!H14=BD!$A$4,"0.5",IF('Finca 3'!H14=BD!$A$5,"1")))</f>
        <v>0</v>
      </c>
      <c r="F56" s="49">
        <f t="shared" si="26"/>
        <v>0</v>
      </c>
      <c r="G56" s="48" t="b">
        <f>IF('Finca 3'!K14=BD!$A$3,"0",IF('Finca 3'!K14=BD!$A$4,"0.5",IF('Finca 3'!K14=BD!$A$5,"1")))</f>
        <v>0</v>
      </c>
      <c r="H56" s="49">
        <f t="shared" si="27"/>
        <v>0</v>
      </c>
      <c r="I56" s="48" t="b">
        <f>IF('Finca 3'!N14=BD!$A$3,"0",IF('Finca 3'!N14=BD!$A$4,"0.5",IF('Finca 3'!N14=BD!$A$5,"1")))</f>
        <v>0</v>
      </c>
      <c r="J56" s="49">
        <f t="shared" si="28"/>
        <v>0</v>
      </c>
    </row>
    <row r="57" spans="1:10" x14ac:dyDescent="0.25">
      <c r="A57" s="72"/>
      <c r="B57" s="48">
        <v>10</v>
      </c>
      <c r="C57" s="48" t="b">
        <f>IF('Finca 3'!E15=BD!$A$3,"0",IF('Finca 3'!E15=BD!$A$4,"0.5",IF('Finca 3'!E15=BD!$A$5,"1")))</f>
        <v>0</v>
      </c>
      <c r="D57" s="49">
        <f>(IF(C57=FALSE,0,C57))*1</f>
        <v>0</v>
      </c>
      <c r="E57" s="48" t="b">
        <f>IF('Finca 3'!H15=BD!$A$3,"0",IF('Finca 3'!H15=BD!$A$4,"0.5",IF('Finca 3'!H15=BD!$A$5,"1")))</f>
        <v>0</v>
      </c>
      <c r="F57" s="49">
        <f t="shared" si="26"/>
        <v>0</v>
      </c>
      <c r="G57" s="48" t="b">
        <f>IF('Finca 3'!K15=BD!$A$3,"0",IF('Finca 3'!K15=BD!$A$4,"0.5",IF('Finca 3'!K15=BD!$A$5,"1")))</f>
        <v>0</v>
      </c>
      <c r="H57" s="49">
        <f t="shared" si="27"/>
        <v>0</v>
      </c>
      <c r="I57" s="48" t="b">
        <f>IF('Finca 3'!N15=BD!$A$3,"0",IF('Finca 3'!N15=BD!$A$4,"0.5",IF('Finca 3'!N15=BD!$A$5,"1")))</f>
        <v>0</v>
      </c>
      <c r="J57" s="49">
        <f t="shared" si="28"/>
        <v>0</v>
      </c>
    </row>
    <row r="58" spans="1:10" x14ac:dyDescent="0.25">
      <c r="A58" s="72"/>
      <c r="B58" s="48">
        <v>11</v>
      </c>
      <c r="C58" s="48" t="b">
        <f>IF('Finca 3'!E16=BD!$A$3,"0",IF('Finca 3'!E16=BD!$A$4,"0.5",IF('Finca 3'!E16=BD!$A$5,"1")))</f>
        <v>0</v>
      </c>
      <c r="D58" s="49">
        <f t="shared" si="25"/>
        <v>0</v>
      </c>
      <c r="E58" s="48" t="b">
        <f>IF('Finca 3'!H16=BD!$A$3,"0",IF('Finca 3'!H16=BD!$A$4,"0.5",IF('Finca 3'!H16=BD!$A$5,"1")))</f>
        <v>0</v>
      </c>
      <c r="F58" s="49">
        <f t="shared" si="26"/>
        <v>0</v>
      </c>
      <c r="G58" s="48" t="b">
        <f>IF('Finca 3'!K16=BD!$A$3,"0",IF('Finca 3'!K16=BD!$A$4,"0.5",IF('Finca 3'!K16=BD!$A$5,"1")))</f>
        <v>0</v>
      </c>
      <c r="H58" s="49">
        <f t="shared" si="27"/>
        <v>0</v>
      </c>
      <c r="I58" s="48" t="b">
        <f>IF('Finca 3'!N16=BD!$A$3,"0",IF('Finca 3'!N16=BD!$A$4,"0.5",IF('Finca 3'!N16=BD!$A$5,"1")))</f>
        <v>0</v>
      </c>
      <c r="J58" s="49">
        <f t="shared" si="28"/>
        <v>0</v>
      </c>
    </row>
    <row r="59" spans="1:10" x14ac:dyDescent="0.25">
      <c r="A59" s="50"/>
      <c r="B59" s="48"/>
      <c r="C59" s="48"/>
      <c r="D59" s="54">
        <f>AVERAGE(D48:D52)</f>
        <v>0</v>
      </c>
      <c r="E59" s="48"/>
      <c r="F59" s="54">
        <f>AVERAGE(F48:F52)</f>
        <v>0</v>
      </c>
      <c r="G59" s="48"/>
      <c r="H59" s="54">
        <f>AVERAGE(H48:H52)</f>
        <v>0</v>
      </c>
      <c r="J59" s="54">
        <f>AVERAGE(J48:J52)</f>
        <v>0</v>
      </c>
    </row>
    <row r="60" spans="1:10" ht="15" customHeight="1" x14ac:dyDescent="0.25">
      <c r="A60" s="85" t="s">
        <v>45</v>
      </c>
      <c r="B60" t="s">
        <v>8</v>
      </c>
      <c r="C60" s="56">
        <v>44958</v>
      </c>
      <c r="D60" t="s">
        <v>9</v>
      </c>
      <c r="E60" s="56">
        <v>45108</v>
      </c>
      <c r="F60" t="s">
        <v>9</v>
      </c>
      <c r="G60" s="56">
        <v>45231</v>
      </c>
      <c r="H60" t="s">
        <v>9</v>
      </c>
      <c r="I60" s="80">
        <v>45413</v>
      </c>
      <c r="J60" s="80"/>
    </row>
    <row r="61" spans="1:10" x14ac:dyDescent="0.25">
      <c r="A61" s="85"/>
      <c r="B61">
        <v>1</v>
      </c>
      <c r="C61" t="b">
        <f>IF('Finca N'!E6=BD!$A$3,"0",IF('Finca N'!E6=BD!$A$4,"0.5",IF('Finca N'!E6=BD!$A$5,"1")))</f>
        <v>0</v>
      </c>
      <c r="D61" s="8">
        <f t="shared" ref="D61:F61" si="29">(IF(C61=FALSE,0,C61))*1</f>
        <v>0</v>
      </c>
      <c r="E61" t="b">
        <f>IF('Finca N'!H6=BD!$A$3,"0",IF('Finca N'!H6=BD!$A$4,"0.5",IF('Finca N'!H6=BD!$A$5,"1")))</f>
        <v>0</v>
      </c>
      <c r="F61" s="8">
        <f t="shared" si="29"/>
        <v>0</v>
      </c>
      <c r="G61" t="b">
        <f>IF('Finca N'!K6=BD!$A$3,"0",IF('Finca N'!K6=BD!$A$4,"0.5",IF('Finca N'!K6=BD!$A$5,"1")))</f>
        <v>0</v>
      </c>
      <c r="H61" s="8">
        <f t="shared" ref="H61" si="30">(IF(G61=FALSE,0,G61))*1</f>
        <v>0</v>
      </c>
      <c r="I61" t="b">
        <f>IF('Finca N'!N6=BD!$A$3,"0",IF('Finca N'!N6=BD!$A$4,"0.5",IF('Finca N'!N6=BD!$A$5,"1")))</f>
        <v>0</v>
      </c>
      <c r="J61" s="8">
        <f t="shared" ref="J61" si="31">(IF(I61=FALSE,0,I61))*1</f>
        <v>0</v>
      </c>
    </row>
    <row r="62" spans="1:10" x14ac:dyDescent="0.25">
      <c r="A62" s="85"/>
      <c r="B62">
        <v>2</v>
      </c>
      <c r="C62" t="b">
        <f>IF('Finca N'!E7=BD!$A$3,"0",IF('Finca N'!E7=BD!$A$4,"0.5",IF('Finca N'!E7=BD!$A$5,"1")))</f>
        <v>0</v>
      </c>
      <c r="D62" s="8">
        <f t="shared" ref="D62:D72" si="32">(IF(C62=FALSE,0,C62))*1</f>
        <v>0</v>
      </c>
      <c r="E62" t="b">
        <f>IF('Finca N'!H7=BD!$A$3,"0",IF('Finca N'!H7=BD!$A$4,"0.5",IF('Finca N'!H7=BD!$A$5,"1")))</f>
        <v>0</v>
      </c>
      <c r="F62" s="8">
        <f t="shared" ref="F62:F72" si="33">(IF(E62=FALSE,0,E62))*1</f>
        <v>0</v>
      </c>
      <c r="G62" t="b">
        <f>IF('Finca N'!K7=BD!$A$3,"0",IF('Finca N'!K7=BD!$A$4,"0.5",IF('Finca N'!K7=BD!$A$5,"1")))</f>
        <v>0</v>
      </c>
      <c r="H62" s="8">
        <f t="shared" ref="H62:H72" si="34">(IF(G62=FALSE,0,G62))*1</f>
        <v>0</v>
      </c>
      <c r="I62" t="b">
        <f>IF('Finca N'!N7=BD!$A$3,"0",IF('Finca N'!N7=BD!$A$4,"0.5",IF('Finca N'!N7=BD!$A$5,"1")))</f>
        <v>0</v>
      </c>
      <c r="J62" s="8">
        <f t="shared" ref="J62:J72" si="35">(IF(I62=FALSE,0,I62))*1</f>
        <v>0</v>
      </c>
    </row>
    <row r="63" spans="1:10" x14ac:dyDescent="0.25">
      <c r="A63" s="85"/>
      <c r="B63">
        <v>3</v>
      </c>
      <c r="C63" t="b">
        <f>IF('Finca N'!E8=BD!$A$3,"0",IF('Finca N'!E8=BD!$A$4,"0.5",IF('Finca N'!E8=BD!$A$5,"1")))</f>
        <v>0</v>
      </c>
      <c r="D63" s="8">
        <f t="shared" si="32"/>
        <v>0</v>
      </c>
      <c r="E63" t="b">
        <f>IF('Finca N'!H8=BD!$A$3,"0",IF('Finca N'!H8=BD!$A$4,"0.5",IF('Finca N'!H8=BD!$A$5,"1")))</f>
        <v>0</v>
      </c>
      <c r="F63" s="8">
        <f t="shared" si="33"/>
        <v>0</v>
      </c>
      <c r="G63" t="b">
        <f>IF('Finca N'!K8=BD!$A$3,"0",IF('Finca N'!K8=BD!$A$4,"0.5",IF('Finca N'!K8=BD!$A$5,"1")))</f>
        <v>0</v>
      </c>
      <c r="H63" s="8">
        <f t="shared" si="34"/>
        <v>0</v>
      </c>
      <c r="I63" t="b">
        <f>IF('Finca N'!N8=BD!$A$3,"0",IF('Finca N'!N8=BD!$A$4,"0.5",IF('Finca N'!N8=BD!$A$5,"1")))</f>
        <v>0</v>
      </c>
      <c r="J63" s="8">
        <f t="shared" si="35"/>
        <v>0</v>
      </c>
    </row>
    <row r="64" spans="1:10" x14ac:dyDescent="0.25">
      <c r="A64" s="85"/>
      <c r="B64">
        <v>4</v>
      </c>
      <c r="C64" t="b">
        <f>IF('Finca N'!E9=BD!$A$3,"0",IF('Finca N'!E9=BD!$A$4,"0.5",IF('Finca N'!E9=BD!$A$5,"1")))</f>
        <v>0</v>
      </c>
      <c r="D64" s="8">
        <f t="shared" si="32"/>
        <v>0</v>
      </c>
      <c r="E64" t="b">
        <f>IF('Finca N'!H9=BD!$A$3,"0",IF('Finca N'!H9=BD!$A$4,"0.5",IF('Finca N'!H9=BD!$A$5,"1")))</f>
        <v>0</v>
      </c>
      <c r="F64" s="8">
        <f t="shared" si="33"/>
        <v>0</v>
      </c>
      <c r="G64" t="b">
        <f>IF('Finca N'!K9=BD!$A$3,"0",IF('Finca N'!K9=BD!$A$4,"0.5",IF('Finca N'!K9=BD!$A$5,"1")))</f>
        <v>0</v>
      </c>
      <c r="H64" s="8">
        <f t="shared" si="34"/>
        <v>0</v>
      </c>
      <c r="I64" t="b">
        <f>IF('Finca N'!N9=BD!$A$3,"0",IF('Finca N'!N9=BD!$A$4,"0.5",IF('Finca N'!N9=BD!$A$5,"1")))</f>
        <v>0</v>
      </c>
      <c r="J64" s="8">
        <f t="shared" si="35"/>
        <v>0</v>
      </c>
    </row>
    <row r="65" spans="1:22" x14ac:dyDescent="0.25">
      <c r="A65" s="85"/>
      <c r="B65">
        <v>5</v>
      </c>
      <c r="C65" t="b">
        <f>IF('Finca N'!E10=BD!$A$3,"0",IF('Finca N'!E10=BD!$A$4,"0.5",IF('Finca N'!E10=BD!$A$5,"1")))</f>
        <v>0</v>
      </c>
      <c r="D65" s="8">
        <f t="shared" si="32"/>
        <v>0</v>
      </c>
      <c r="E65" t="b">
        <f>IF('Finca N'!H10=BD!$A$3,"0",IF('Finca N'!H10=BD!$A$4,"0.5",IF('Finca N'!H10=BD!$A$5,"1")))</f>
        <v>0</v>
      </c>
      <c r="F65" s="8">
        <f t="shared" si="33"/>
        <v>0</v>
      </c>
      <c r="G65" t="b">
        <f>IF('Finca N'!K10=BD!$A$3,"0",IF('Finca N'!K10=BD!$A$4,"0.5",IF('Finca N'!K10=BD!$A$5,"1")))</f>
        <v>0</v>
      </c>
      <c r="H65" s="8">
        <f t="shared" si="34"/>
        <v>0</v>
      </c>
      <c r="I65" t="b">
        <f>IF('Finca N'!N10=BD!$A$3,"0",IF('Finca N'!N10=BD!$A$4,"0.5",IF('Finca N'!N10=BD!$A$5,"1")))</f>
        <v>0</v>
      </c>
      <c r="J65" s="8">
        <f t="shared" si="35"/>
        <v>0</v>
      </c>
    </row>
    <row r="66" spans="1:22" x14ac:dyDescent="0.25">
      <c r="A66" s="85"/>
      <c r="B66">
        <v>6</v>
      </c>
      <c r="C66" t="b">
        <f>IF('Finca N'!E11=BD!$A$3,"0",IF('Finca N'!E11=BD!$A$4,"0.5",IF('Finca N'!E11=BD!$A$5,"1")))</f>
        <v>0</v>
      </c>
      <c r="D66" s="8">
        <f t="shared" si="32"/>
        <v>0</v>
      </c>
      <c r="E66" t="b">
        <f>IF('Finca N'!H11=BD!$A$3,"0",IF('Finca N'!H11=BD!$A$4,"0.5",IF('Finca N'!H11=BD!$A$5,"1")))</f>
        <v>0</v>
      </c>
      <c r="F66" s="8">
        <f t="shared" si="33"/>
        <v>0</v>
      </c>
      <c r="G66" t="b">
        <f>IF('Finca N'!K11=BD!$A$3,"0",IF('Finca N'!K11=BD!$A$4,"0.5",IF('Finca N'!K11=BD!$A$5,"1")))</f>
        <v>0</v>
      </c>
      <c r="H66" s="8">
        <f t="shared" si="34"/>
        <v>0</v>
      </c>
      <c r="I66" t="b">
        <f>IF('Finca N'!N11=BD!$A$3,"0",IF('Finca N'!N11=BD!$A$4,"0.5",IF('Finca N'!N11=BD!$A$5,"1")))</f>
        <v>0</v>
      </c>
      <c r="J66" s="8">
        <f t="shared" si="35"/>
        <v>0</v>
      </c>
    </row>
    <row r="67" spans="1:22" x14ac:dyDescent="0.25">
      <c r="A67" s="85"/>
      <c r="B67">
        <v>7</v>
      </c>
      <c r="C67" t="b">
        <f>IF('Finca N'!E12=BD!$A$3,"0",IF('Finca N'!E12=BD!$A$4,"0.5",IF('Finca N'!E12=BD!$A$5,"1")))</f>
        <v>0</v>
      </c>
      <c r="D67" s="8">
        <f t="shared" si="32"/>
        <v>0</v>
      </c>
      <c r="E67" t="b">
        <f>IF('Finca N'!H12=BD!$A$3,"0",IF('Finca N'!H12=BD!$A$4,"0.5",IF('Finca N'!H12=BD!$A$5,"1")))</f>
        <v>0</v>
      </c>
      <c r="F67" s="8">
        <f t="shared" si="33"/>
        <v>0</v>
      </c>
      <c r="G67" t="b">
        <f>IF('Finca N'!K12=BD!$A$3,"0",IF('Finca N'!K12=BD!$A$4,"0.5",IF('Finca N'!K12=BD!$A$5,"1")))</f>
        <v>0</v>
      </c>
      <c r="H67" s="8">
        <f t="shared" si="34"/>
        <v>0</v>
      </c>
      <c r="I67" t="b">
        <f>IF('Finca N'!N12=BD!$A$3,"0",IF('Finca N'!N12=BD!$A$4,"0.5",IF('Finca N'!N12=BD!$A$5,"1")))</f>
        <v>0</v>
      </c>
      <c r="J67" s="8">
        <f t="shared" si="35"/>
        <v>0</v>
      </c>
    </row>
    <row r="68" spans="1:22" x14ac:dyDescent="0.25">
      <c r="A68" s="85"/>
      <c r="B68">
        <v>8</v>
      </c>
      <c r="C68" t="b">
        <f>IF('Finca N'!E13=BD!$A$3,"0",IF('Finca N'!E13=BD!$A$4,"0.5",IF('Finca N'!E13=BD!$A$5,"1")))</f>
        <v>0</v>
      </c>
      <c r="D68" s="8">
        <f t="shared" si="32"/>
        <v>0</v>
      </c>
      <c r="E68" t="b">
        <f>IF('Finca N'!H13=BD!$A$3,"0",IF('Finca N'!H13=BD!$A$4,"0.5",IF('Finca N'!H13=BD!$A$5,"1")))</f>
        <v>0</v>
      </c>
      <c r="F68" s="8">
        <f t="shared" si="33"/>
        <v>0</v>
      </c>
      <c r="G68" t="b">
        <f>IF('Finca N'!K13=BD!$A$3,"0",IF('Finca N'!K13=BD!$A$4,"0.5",IF('Finca N'!K13=BD!$A$5,"1")))</f>
        <v>0</v>
      </c>
      <c r="H68" s="8">
        <f t="shared" si="34"/>
        <v>0</v>
      </c>
      <c r="I68" t="b">
        <f>IF('Finca N'!N13=BD!$A$3,"0",IF('Finca N'!N13=BD!$A$4,"0.5",IF('Finca N'!N13=BD!$A$5,"1")))</f>
        <v>0</v>
      </c>
      <c r="J68" s="8">
        <f t="shared" si="35"/>
        <v>0</v>
      </c>
    </row>
    <row r="69" spans="1:22" x14ac:dyDescent="0.25">
      <c r="A69" s="85"/>
      <c r="B69">
        <v>9</v>
      </c>
      <c r="C69" t="b">
        <f>IF('Finca N'!E14=BD!$A$3,"0",IF('Finca N'!E14=BD!$A$4,"0.5",IF('Finca N'!E14=BD!$A$5,"1")))</f>
        <v>0</v>
      </c>
      <c r="D69" s="8">
        <f t="shared" si="32"/>
        <v>0</v>
      </c>
      <c r="E69" t="b">
        <f>IF('Finca N'!H14=BD!$A$3,"0",IF('Finca N'!H14=BD!$A$4,"0.5",IF('Finca N'!H14=BD!$A$5,"1")))</f>
        <v>0</v>
      </c>
      <c r="F69" s="8">
        <f t="shared" si="33"/>
        <v>0</v>
      </c>
      <c r="G69" t="b">
        <f>IF('Finca N'!K14=BD!$A$3,"0",IF('Finca N'!K14=BD!$A$4,"0.5",IF('Finca N'!K14=BD!$A$5,"1")))</f>
        <v>0</v>
      </c>
      <c r="H69" s="8">
        <f t="shared" si="34"/>
        <v>0</v>
      </c>
      <c r="I69" t="b">
        <f>IF('Finca N'!N14=BD!$A$3,"0",IF('Finca N'!N14=BD!$A$4,"0.5",IF('Finca N'!N14=BD!$A$5,"1")))</f>
        <v>0</v>
      </c>
      <c r="J69" s="8">
        <f t="shared" si="35"/>
        <v>0</v>
      </c>
    </row>
    <row r="70" spans="1:22" x14ac:dyDescent="0.25">
      <c r="A70" s="85"/>
      <c r="B70">
        <v>10</v>
      </c>
      <c r="C70" t="b">
        <f>IF('Finca N'!E15=BD!$A$3,"0",IF('Finca N'!E15=BD!$A$4,"0.5",IF('Finca N'!E15=BD!$A$5,"1")))</f>
        <v>0</v>
      </c>
      <c r="D70" s="8">
        <f t="shared" si="32"/>
        <v>0</v>
      </c>
      <c r="E70" t="b">
        <f>IF('Finca N'!H15=BD!$A$3,"0",IF('Finca N'!H15=BD!$A$4,"0.5",IF('Finca N'!H15=BD!$A$5,"1")))</f>
        <v>0</v>
      </c>
      <c r="F70" s="8">
        <f t="shared" si="33"/>
        <v>0</v>
      </c>
      <c r="G70" t="b">
        <f>IF('Finca N'!K15=BD!$A$3,"0",IF('Finca N'!K15=BD!$A$4,"0.5",IF('Finca N'!K15=BD!$A$5,"1")))</f>
        <v>0</v>
      </c>
      <c r="H70" s="8">
        <f t="shared" si="34"/>
        <v>0</v>
      </c>
      <c r="I70" t="b">
        <f>IF('Finca N'!N15=BD!$A$3,"0",IF('Finca N'!N15=BD!$A$4,"0.5",IF('Finca N'!N15=BD!$A$5,"1")))</f>
        <v>0</v>
      </c>
      <c r="J70" s="8">
        <f t="shared" si="35"/>
        <v>0</v>
      </c>
    </row>
    <row r="71" spans="1:22" x14ac:dyDescent="0.25">
      <c r="A71" s="85"/>
      <c r="B71">
        <v>11</v>
      </c>
      <c r="C71" t="b">
        <f>IF('Finca N'!E16=BD!$A$3,"0",IF('Finca N'!E16=BD!$A$4,"0.5",IF('Finca N'!E16=BD!$A$5,"1")))</f>
        <v>0</v>
      </c>
      <c r="D71" s="8">
        <f t="shared" si="32"/>
        <v>0</v>
      </c>
      <c r="E71" t="b">
        <f>IF('Finca N'!H16=BD!$A$3,"0",IF('Finca N'!H16=BD!$A$4,"0.5",IF('Finca N'!H16=BD!$A$5,"1")))</f>
        <v>0</v>
      </c>
      <c r="F71" s="8">
        <f t="shared" si="33"/>
        <v>0</v>
      </c>
      <c r="G71" t="b">
        <f>IF('Finca N'!K16=BD!$A$3,"0",IF('Finca N'!K16=BD!$A$4,"0.5",IF('Finca N'!K16=BD!$A$5,"1")))</f>
        <v>0</v>
      </c>
      <c r="H71" s="8">
        <f t="shared" si="34"/>
        <v>0</v>
      </c>
      <c r="I71" t="b">
        <f>IF('Finca N'!N16=BD!$A$3,"0",IF('Finca N'!N16=BD!$A$4,"0.5",IF('Finca N'!N16=BD!$A$5,"1")))</f>
        <v>0</v>
      </c>
      <c r="J71" s="8">
        <f t="shared" si="35"/>
        <v>0</v>
      </c>
    </row>
    <row r="72" spans="1:22" x14ac:dyDescent="0.25">
      <c r="A72" s="85"/>
      <c r="B72">
        <v>12</v>
      </c>
      <c r="C72" t="b">
        <f>IF('Finca N'!E17=BD!$A$3,"0",IF('Finca N'!E17=BD!$A$4,"0.5",IF('Finca N'!E17=BD!$A$5,"1")))</f>
        <v>0</v>
      </c>
      <c r="D72" s="8">
        <f t="shared" si="32"/>
        <v>0</v>
      </c>
      <c r="E72" t="b">
        <f>IF('Finca N'!H17=BD!$A$3,"0",IF('Finca N'!H17=BD!$A$4,"0.5",IF('Finca N'!H17=BD!$A$5,"1")))</f>
        <v>0</v>
      </c>
      <c r="F72" s="8">
        <f t="shared" si="33"/>
        <v>0</v>
      </c>
      <c r="G72" t="b">
        <f>IF('Finca N'!K17=BD!$A$3,"0",IF('Finca N'!K17=BD!$A$4,"0.5",IF('Finca N'!K17=BD!$A$5,"1")))</f>
        <v>0</v>
      </c>
      <c r="H72" s="8">
        <f t="shared" si="34"/>
        <v>0</v>
      </c>
      <c r="I72" t="b">
        <f>IF('Finca N'!N17=BD!$A$3,"0",IF('Finca N'!N17=BD!$A$4,"0.5",IF('Finca N'!N17=BD!$A$5,"1")))</f>
        <v>0</v>
      </c>
      <c r="J72" s="8">
        <f t="shared" si="35"/>
        <v>0</v>
      </c>
    </row>
    <row r="73" spans="1:22" x14ac:dyDescent="0.25">
      <c r="A73" s="9"/>
      <c r="D73" s="10">
        <f>AVERAGE(D61:D72)</f>
        <v>0</v>
      </c>
      <c r="F73" s="10">
        <f>AVERAGE(F61:F72)</f>
        <v>0</v>
      </c>
      <c r="H73" s="10">
        <f>AVERAGE(H61:H72)</f>
        <v>0</v>
      </c>
      <c r="J73" s="10">
        <f>AVERAGE(J61:J72)</f>
        <v>0</v>
      </c>
    </row>
    <row r="78" spans="1:22" x14ac:dyDescent="0.25">
      <c r="T78" s="81" t="s">
        <v>13</v>
      </c>
      <c r="U78" s="82"/>
      <c r="V78" s="83"/>
    </row>
    <row r="79" spans="1:22" x14ac:dyDescent="0.25">
      <c r="T79" s="11"/>
      <c r="U79" s="11"/>
      <c r="V79" s="11" t="s">
        <v>18</v>
      </c>
    </row>
    <row r="80" spans="1:22" x14ac:dyDescent="0.25">
      <c r="T80" s="41" t="s">
        <v>14</v>
      </c>
      <c r="U80" s="11"/>
      <c r="V80" s="12">
        <f>D16</f>
        <v>0</v>
      </c>
    </row>
    <row r="81" spans="20:22" x14ac:dyDescent="0.25">
      <c r="T81" s="41" t="s">
        <v>15</v>
      </c>
      <c r="U81" s="13">
        <v>1</v>
      </c>
      <c r="V81" s="11"/>
    </row>
    <row r="82" spans="20:22" x14ac:dyDescent="0.25">
      <c r="T82" s="41" t="s">
        <v>16</v>
      </c>
      <c r="U82" s="13">
        <v>1</v>
      </c>
      <c r="V82" s="11"/>
    </row>
    <row r="83" spans="20:22" x14ac:dyDescent="0.25">
      <c r="T83" s="11"/>
      <c r="U83" s="11"/>
      <c r="V83" s="11"/>
    </row>
    <row r="84" spans="20:22" x14ac:dyDescent="0.25">
      <c r="T84" s="41" t="s">
        <v>17</v>
      </c>
      <c r="U84" s="14">
        <v>0.2</v>
      </c>
      <c r="V84" s="11"/>
    </row>
    <row r="85" spans="20:22" x14ac:dyDescent="0.25">
      <c r="T85" s="41" t="s">
        <v>18</v>
      </c>
      <c r="U85" s="13">
        <f>IF(V80&lt;=U84,V80,0)</f>
        <v>0</v>
      </c>
      <c r="V85" s="11"/>
    </row>
    <row r="86" spans="20:22" x14ac:dyDescent="0.25">
      <c r="T86" s="41" t="s">
        <v>19</v>
      </c>
      <c r="U86" s="12">
        <f>2-U85</f>
        <v>2</v>
      </c>
      <c r="V86" s="11"/>
    </row>
    <row r="87" spans="20:22" x14ac:dyDescent="0.25">
      <c r="T87" s="11"/>
      <c r="U87" s="13"/>
      <c r="V87" s="11"/>
    </row>
    <row r="88" spans="20:22" x14ac:dyDescent="0.25">
      <c r="T88" s="41" t="s">
        <v>20</v>
      </c>
      <c r="U88" s="15">
        <v>0.6</v>
      </c>
      <c r="V88" s="11"/>
    </row>
    <row r="89" spans="20:22" x14ac:dyDescent="0.25">
      <c r="T89" s="41" t="s">
        <v>18</v>
      </c>
      <c r="U89" s="13">
        <f>IF(AND(V80&gt;U84,V80&lt;=U88),V80,0)</f>
        <v>0</v>
      </c>
      <c r="V89" s="11"/>
    </row>
    <row r="90" spans="20:22" x14ac:dyDescent="0.25">
      <c r="T90" s="41" t="s">
        <v>19</v>
      </c>
      <c r="U90" s="13">
        <f>2-U89</f>
        <v>2</v>
      </c>
      <c r="V90" s="11"/>
    </row>
    <row r="91" spans="20:22" x14ac:dyDescent="0.25">
      <c r="T91" s="11"/>
      <c r="U91" s="13"/>
      <c r="V91" s="11"/>
    </row>
    <row r="92" spans="20:22" x14ac:dyDescent="0.25">
      <c r="T92" s="41" t="s">
        <v>21</v>
      </c>
      <c r="U92" s="16">
        <v>1</v>
      </c>
      <c r="V92" s="11"/>
    </row>
    <row r="93" spans="20:22" x14ac:dyDescent="0.25">
      <c r="T93" s="41" t="s">
        <v>18</v>
      </c>
      <c r="U93" s="13">
        <f>IF(AND(V80&gt;U88,V80&lt;U92),V80,0)</f>
        <v>0</v>
      </c>
      <c r="V93" s="11"/>
    </row>
    <row r="94" spans="20:22" x14ac:dyDescent="0.25">
      <c r="T94" s="41" t="s">
        <v>19</v>
      </c>
      <c r="U94" s="13">
        <f>2-U93</f>
        <v>2</v>
      </c>
      <c r="V94" s="11"/>
    </row>
    <row r="95" spans="20:22" x14ac:dyDescent="0.25">
      <c r="T95" s="11"/>
      <c r="U95" s="11"/>
      <c r="V95" s="11"/>
    </row>
    <row r="96" spans="20:22" x14ac:dyDescent="0.25">
      <c r="T96" s="41" t="s">
        <v>22</v>
      </c>
      <c r="U96" s="12"/>
      <c r="V96" s="11"/>
    </row>
    <row r="97" spans="20:22" x14ac:dyDescent="0.25">
      <c r="T97" s="65" t="s">
        <v>35</v>
      </c>
      <c r="U97" s="66">
        <f>V80-U98</f>
        <v>-0.03</v>
      </c>
    </row>
    <row r="98" spans="20:22" x14ac:dyDescent="0.25">
      <c r="T98" s="41" t="s">
        <v>23</v>
      </c>
      <c r="U98" s="17">
        <v>0.03</v>
      </c>
      <c r="V98" s="18" t="s">
        <v>24</v>
      </c>
    </row>
    <row r="99" spans="20:22" x14ac:dyDescent="0.25">
      <c r="T99" s="41" t="s">
        <v>19</v>
      </c>
      <c r="U99" s="12">
        <f>2-U97-V2</f>
        <v>2.0299999999999998</v>
      </c>
      <c r="V99" s="11"/>
    </row>
  </sheetData>
  <autoFilter ref="A20:H73" xr:uid="{00000000-0009-0000-0000-000001000000}"/>
  <mergeCells count="10">
    <mergeCell ref="I32:J32"/>
    <mergeCell ref="T78:V78"/>
    <mergeCell ref="B16:B17"/>
    <mergeCell ref="A60:A72"/>
    <mergeCell ref="E6:H6"/>
    <mergeCell ref="I47:J47"/>
    <mergeCell ref="I60:J60"/>
    <mergeCell ref="A20:A30"/>
    <mergeCell ref="A32:A38"/>
    <mergeCell ref="A47:A52"/>
  </mergeCells>
  <pageMargins left="0.7" right="0.7" top="0.75" bottom="0.75" header="0.3" footer="0.3"/>
  <pageSetup orientation="portrait" r:id="rId1"/>
  <ignoredErrors>
    <ignoredError sqref="E2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N16"/>
  <sheetViews>
    <sheetView zoomScale="77" workbookViewId="0">
      <selection activeCell="C19" sqref="C19"/>
    </sheetView>
  </sheetViews>
  <sheetFormatPr baseColWidth="10" defaultColWidth="11.5703125" defaultRowHeight="14.25" x14ac:dyDescent="0.2"/>
  <cols>
    <col min="1" max="1" width="5.85546875" style="1" customWidth="1"/>
    <col min="2" max="2" width="72.28515625" style="1" customWidth="1"/>
    <col min="3" max="3" width="57.28515625" style="1" customWidth="1"/>
    <col min="4" max="4" width="20.7109375" style="1" customWidth="1"/>
    <col min="5" max="5" width="24.140625" style="1" customWidth="1"/>
    <col min="6" max="6" width="51.140625" style="1" customWidth="1"/>
    <col min="7" max="7" width="19.5703125" style="1" customWidth="1"/>
    <col min="8" max="8" width="29.140625" style="1" customWidth="1"/>
    <col min="9" max="9" width="50.42578125" style="1" customWidth="1"/>
    <col min="10" max="10" width="17.5703125" style="1" customWidth="1"/>
    <col min="11" max="11" width="27.85546875" style="1" customWidth="1"/>
    <col min="12" max="12" width="49.85546875" style="1" customWidth="1"/>
    <col min="13" max="13" width="19" style="1" customWidth="1"/>
    <col min="14" max="14" width="33.5703125" style="1" customWidth="1"/>
    <col min="15" max="16384" width="11.5703125" style="1"/>
  </cols>
  <sheetData>
    <row r="1" spans="1:14" ht="53.25" customHeight="1" x14ac:dyDescent="0.2">
      <c r="A1" s="95" t="s">
        <v>48</v>
      </c>
      <c r="B1" s="96"/>
      <c r="C1" s="100"/>
      <c r="D1" s="2"/>
      <c r="E1" s="2"/>
      <c r="F1" s="2"/>
      <c r="G1" s="2"/>
      <c r="H1" s="2"/>
      <c r="I1" s="2"/>
      <c r="J1" s="2"/>
      <c r="K1" s="2"/>
      <c r="L1" s="2"/>
    </row>
    <row r="2" spans="1:14" ht="31.5" customHeight="1" thickBot="1" x14ac:dyDescent="0.25">
      <c r="A2" s="97"/>
      <c r="B2" s="98"/>
      <c r="C2" s="100"/>
      <c r="D2" s="2"/>
      <c r="E2" s="2"/>
      <c r="F2" s="2"/>
      <c r="G2" s="2"/>
      <c r="H2" s="2"/>
      <c r="I2" s="2"/>
      <c r="J2" s="2"/>
      <c r="K2" s="2"/>
      <c r="L2" s="2"/>
    </row>
    <row r="3" spans="1:14" ht="31.5" customHeight="1" x14ac:dyDescent="0.2">
      <c r="A3" s="74"/>
      <c r="B3" s="74"/>
      <c r="C3" s="73"/>
      <c r="D3" s="2"/>
      <c r="E3" s="2"/>
      <c r="F3" s="2"/>
      <c r="G3" s="2"/>
      <c r="H3" s="2"/>
      <c r="I3" s="2"/>
      <c r="J3" s="2"/>
      <c r="K3" s="2"/>
      <c r="L3" s="2"/>
    </row>
    <row r="4" spans="1:14" ht="17.25" customHeight="1" x14ac:dyDescent="0.2">
      <c r="A4" s="4"/>
      <c r="B4" s="3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5.75" x14ac:dyDescent="0.2">
      <c r="A5" s="2"/>
      <c r="B5" s="99" t="s">
        <v>6</v>
      </c>
      <c r="C5" s="90" t="s">
        <v>37</v>
      </c>
      <c r="D5" s="91"/>
      <c r="E5" s="92"/>
      <c r="F5" s="93" t="s">
        <v>40</v>
      </c>
      <c r="G5" s="93"/>
      <c r="H5" s="93"/>
      <c r="I5" s="94" t="s">
        <v>41</v>
      </c>
      <c r="J5" s="94"/>
      <c r="K5" s="94"/>
      <c r="L5" s="89" t="s">
        <v>42</v>
      </c>
      <c r="M5" s="89"/>
      <c r="N5" s="89"/>
    </row>
    <row r="6" spans="1:14" ht="15.75" x14ac:dyDescent="0.2">
      <c r="A6" s="2"/>
      <c r="B6" s="99"/>
      <c r="C6" s="5" t="s">
        <v>0</v>
      </c>
      <c r="D6" s="5" t="s">
        <v>1</v>
      </c>
      <c r="E6" s="5" t="s">
        <v>2</v>
      </c>
      <c r="F6" s="6" t="s">
        <v>0</v>
      </c>
      <c r="G6" s="6" t="s">
        <v>1</v>
      </c>
      <c r="H6" s="6" t="s">
        <v>2</v>
      </c>
      <c r="I6" s="7" t="s">
        <v>0</v>
      </c>
      <c r="J6" s="7" t="s">
        <v>1</v>
      </c>
      <c r="K6" s="7" t="s">
        <v>2</v>
      </c>
      <c r="L6" s="53" t="s">
        <v>0</v>
      </c>
      <c r="M6" s="53" t="s">
        <v>1</v>
      </c>
      <c r="N6" s="53" t="s">
        <v>2</v>
      </c>
    </row>
    <row r="7" spans="1:14" ht="15.75" x14ac:dyDescent="0.2">
      <c r="A7" s="2"/>
      <c r="B7" s="75">
        <v>1</v>
      </c>
      <c r="C7" s="69"/>
      <c r="D7" s="76"/>
      <c r="E7" s="70"/>
      <c r="F7" s="69"/>
      <c r="G7" s="76"/>
      <c r="H7" s="70"/>
      <c r="I7" s="69"/>
      <c r="J7" s="76"/>
      <c r="K7" s="70"/>
      <c r="L7" s="69"/>
      <c r="M7" s="76"/>
      <c r="N7" s="70"/>
    </row>
    <row r="8" spans="1:14" ht="15.75" x14ac:dyDescent="0.2">
      <c r="A8" s="2"/>
      <c r="B8" s="75">
        <v>2</v>
      </c>
      <c r="C8" s="69"/>
      <c r="D8" s="76"/>
      <c r="E8" s="70"/>
      <c r="F8" s="69"/>
      <c r="G8" s="76"/>
      <c r="H8" s="70"/>
      <c r="I8" s="69"/>
      <c r="J8" s="76"/>
      <c r="K8" s="70"/>
      <c r="L8" s="69"/>
      <c r="M8" s="76"/>
      <c r="N8" s="70"/>
    </row>
    <row r="9" spans="1:14" ht="15.75" x14ac:dyDescent="0.2">
      <c r="A9" s="2"/>
      <c r="B9" s="75">
        <v>3</v>
      </c>
      <c r="C9" s="69"/>
      <c r="D9" s="76"/>
      <c r="E9" s="70"/>
      <c r="F9" s="69"/>
      <c r="G9" s="76"/>
      <c r="H9" s="70"/>
      <c r="I9" s="69"/>
      <c r="J9" s="76"/>
      <c r="K9" s="70"/>
      <c r="L9" s="69"/>
      <c r="M9" s="76"/>
      <c r="N9" s="70"/>
    </row>
    <row r="10" spans="1:14" ht="15.75" x14ac:dyDescent="0.2">
      <c r="A10" s="2"/>
      <c r="B10" s="75">
        <v>4</v>
      </c>
      <c r="C10" s="69"/>
      <c r="D10" s="76"/>
      <c r="E10" s="70"/>
      <c r="F10" s="69"/>
      <c r="G10" s="76"/>
      <c r="H10" s="70"/>
      <c r="I10" s="69"/>
      <c r="J10" s="76"/>
      <c r="K10" s="70"/>
      <c r="L10" s="69"/>
      <c r="M10" s="76"/>
      <c r="N10" s="70"/>
    </row>
    <row r="11" spans="1:14" ht="15.75" x14ac:dyDescent="0.2">
      <c r="A11" s="2"/>
      <c r="B11" s="75">
        <v>5</v>
      </c>
      <c r="C11" s="69"/>
      <c r="D11" s="76"/>
      <c r="E11" s="70"/>
      <c r="F11" s="69"/>
      <c r="G11" s="76"/>
      <c r="H11" s="70"/>
      <c r="I11" s="69"/>
      <c r="J11" s="76"/>
      <c r="K11" s="70"/>
      <c r="L11" s="69"/>
      <c r="M11" s="76"/>
      <c r="N11" s="70"/>
    </row>
    <row r="12" spans="1:14" ht="15.75" x14ac:dyDescent="0.2">
      <c r="A12" s="2"/>
      <c r="B12" s="75">
        <v>6</v>
      </c>
      <c r="C12" s="69"/>
      <c r="D12" s="76"/>
      <c r="E12" s="70"/>
      <c r="F12" s="69"/>
      <c r="G12" s="76"/>
      <c r="H12" s="70"/>
      <c r="I12" s="69"/>
      <c r="J12" s="76"/>
      <c r="K12" s="70"/>
      <c r="L12" s="69"/>
      <c r="M12" s="76"/>
      <c r="N12" s="70"/>
    </row>
    <row r="13" spans="1:14" ht="15.75" x14ac:dyDescent="0.2">
      <c r="A13" s="2"/>
      <c r="B13" s="75">
        <v>7</v>
      </c>
      <c r="C13" s="69"/>
      <c r="D13" s="76"/>
      <c r="E13" s="70"/>
      <c r="F13" s="69"/>
      <c r="G13" s="76"/>
      <c r="H13" s="70"/>
      <c r="I13" s="69"/>
      <c r="J13" s="76"/>
      <c r="K13" s="70"/>
      <c r="L13" s="69"/>
      <c r="M13" s="76"/>
      <c r="N13" s="70"/>
    </row>
    <row r="14" spans="1:14" ht="15.75" x14ac:dyDescent="0.2">
      <c r="A14" s="2"/>
      <c r="B14" s="75">
        <v>8</v>
      </c>
      <c r="C14" s="69"/>
      <c r="D14" s="76"/>
      <c r="E14" s="70"/>
      <c r="F14" s="69"/>
      <c r="G14" s="76"/>
      <c r="H14" s="70"/>
      <c r="I14" s="69"/>
      <c r="J14" s="76"/>
      <c r="K14" s="70"/>
      <c r="L14" s="69"/>
      <c r="M14" s="76"/>
      <c r="N14" s="70"/>
    </row>
    <row r="15" spans="1:14" ht="15.75" x14ac:dyDescent="0.2">
      <c r="A15" s="2"/>
      <c r="B15" s="75">
        <v>9</v>
      </c>
      <c r="C15" s="69"/>
      <c r="D15" s="76"/>
      <c r="E15" s="70"/>
      <c r="F15" s="69"/>
      <c r="G15" s="76"/>
      <c r="H15" s="70"/>
      <c r="I15" s="69"/>
      <c r="J15" s="76"/>
      <c r="K15" s="70"/>
      <c r="L15" s="69"/>
      <c r="M15" s="76"/>
      <c r="N15" s="70"/>
    </row>
    <row r="16" spans="1:14" ht="15.75" x14ac:dyDescent="0.2">
      <c r="A16" s="2"/>
      <c r="B16" s="75">
        <v>10</v>
      </c>
      <c r="C16" s="69"/>
      <c r="D16" s="76"/>
      <c r="E16" s="70"/>
      <c r="F16" s="69"/>
      <c r="G16" s="76"/>
      <c r="H16" s="70"/>
      <c r="I16" s="69"/>
      <c r="J16" s="76"/>
      <c r="K16" s="70"/>
      <c r="L16" s="69"/>
      <c r="M16" s="76"/>
      <c r="N16" s="70"/>
    </row>
  </sheetData>
  <autoFilter ref="C6:K6" xr:uid="{00000000-0009-0000-0000-000002000000}"/>
  <mergeCells count="7">
    <mergeCell ref="L5:N5"/>
    <mergeCell ref="C5:E5"/>
    <mergeCell ref="F5:H5"/>
    <mergeCell ref="I5:K5"/>
    <mergeCell ref="A1:B2"/>
    <mergeCell ref="B5:B6"/>
    <mergeCell ref="C1:C2"/>
  </mergeCells>
  <dataValidations xWindow="469" yWindow="383" count="5">
    <dataValidation allowBlank="1" showInputMessage="1" showErrorMessage="1" promptTitle="Sugerencia" prompt="Ver los indicadores antes de responder, ser detallado en cuanto a cantidades y ser breve" sqref="C6 F6 I6 L6" xr:uid="{CD5CAD3C-43A4-4D4B-8277-B1800FE9C938}"/>
    <dataValidation allowBlank="1" showInputMessage="1" showErrorMessage="1" promptTitle="Nota" prompt="Se deben llenar todas las casillas de status" sqref="E6 H6 K6 N6" xr:uid="{70F7F611-3D5B-4E6F-ABF8-3ECEDE60188A}"/>
    <dataValidation allowBlank="1" showInputMessage="1" showErrorMessage="1" promptTitle="Nota" prompt="Calcular únicamente la inversión de este período en $USD Dolar" sqref="D6 G6 J6 M6" xr:uid="{2C115E87-1FAC-4DD6-9B8C-7F9E00D12D9C}"/>
    <dataValidation allowBlank="1" showInputMessage="1" showErrorMessage="1" promptTitle="Considerar" prompt="- _x000a_- _x000a_-_x000a__x000a__x000a__x000a__x000a_" sqref="C7:D16 F7:G16 I7:J16 L7:M16" xr:uid="{74FAB207-311F-46FD-B992-C30BEFE338AD}"/>
    <dataValidation allowBlank="1" showInputMessage="1" showErrorMessage="1" promptTitle="Indicadores" prompt="1._x000a_2._x000a_N..._x000a_" sqref="B7:B16" xr:uid="{AC649BD0-D706-451D-82FB-C3C34E8AD3F3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69" yWindow="383" count="1">
        <x14:dataValidation type="list" allowBlank="1" showInputMessage="1" showErrorMessage="1" xr:uid="{715B24D6-8E51-430E-8F63-2ABB319E1670}">
          <x14:formula1>
            <xm:f>BD!$A$3:$A$5</xm:f>
          </x14:formula1>
          <xm:sqref>K7:K16 H7:H16 N7:N16 E7:E16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19"/>
  <sheetViews>
    <sheetView showGridLines="0" zoomScale="108" zoomScaleNormal="85" workbookViewId="0">
      <selection activeCell="B13" sqref="B13"/>
    </sheetView>
  </sheetViews>
  <sheetFormatPr baseColWidth="10" defaultColWidth="11.5703125" defaultRowHeight="14.25" x14ac:dyDescent="0.2"/>
  <cols>
    <col min="1" max="1" width="5.85546875" style="1" customWidth="1"/>
    <col min="2" max="2" width="56.28515625" style="1" customWidth="1"/>
    <col min="3" max="3" width="39.7109375" style="1" customWidth="1"/>
    <col min="4" max="4" width="11.7109375" style="1" customWidth="1"/>
    <col min="5" max="5" width="24.140625" style="1" customWidth="1"/>
    <col min="6" max="6" width="38.28515625" style="1" customWidth="1"/>
    <col min="7" max="7" width="12.28515625" style="1" customWidth="1"/>
    <col min="8" max="8" width="35.7109375" style="1" customWidth="1"/>
    <col min="9" max="9" width="35.28515625" style="1" customWidth="1"/>
    <col min="10" max="10" width="13.140625" style="1" customWidth="1"/>
    <col min="11" max="11" width="24.7109375" style="1" customWidth="1"/>
    <col min="12" max="12" width="34.42578125" style="1" customWidth="1"/>
    <col min="13" max="13" width="11.5703125" style="1"/>
    <col min="14" max="14" width="21.5703125" style="1" customWidth="1"/>
    <col min="15" max="16384" width="11.5703125" style="1"/>
  </cols>
  <sheetData>
    <row r="1" spans="1:14" ht="20.25" customHeight="1" x14ac:dyDescent="0.2">
      <c r="A1" s="101" t="s">
        <v>49</v>
      </c>
      <c r="B1" s="102"/>
      <c r="C1" s="100"/>
      <c r="D1" s="2"/>
      <c r="E1" s="2"/>
      <c r="F1" s="2"/>
      <c r="G1" s="2"/>
      <c r="H1" s="2"/>
      <c r="I1" s="2"/>
      <c r="J1" s="2"/>
      <c r="K1" s="2"/>
      <c r="L1" s="2"/>
    </row>
    <row r="2" spans="1:14" ht="45.75" customHeight="1" thickBot="1" x14ac:dyDescent="0.25">
      <c r="A2" s="103"/>
      <c r="B2" s="104"/>
      <c r="C2" s="100"/>
      <c r="D2" s="2"/>
      <c r="E2" s="2"/>
      <c r="F2" s="2"/>
      <c r="G2" s="2"/>
      <c r="H2" s="2"/>
      <c r="I2" s="2"/>
      <c r="J2" s="2"/>
      <c r="K2" s="2"/>
      <c r="L2" s="2"/>
    </row>
    <row r="3" spans="1:14" ht="36.75" customHeight="1" x14ac:dyDescent="0.2">
      <c r="A3" s="4"/>
      <c r="B3" s="3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ht="15.75" x14ac:dyDescent="0.2">
      <c r="A4" s="2"/>
      <c r="B4" s="99" t="s">
        <v>6</v>
      </c>
      <c r="C4" s="90" t="s">
        <v>37</v>
      </c>
      <c r="D4" s="91"/>
      <c r="E4" s="92"/>
      <c r="F4" s="93" t="s">
        <v>36</v>
      </c>
      <c r="G4" s="93"/>
      <c r="H4" s="93"/>
      <c r="I4" s="94" t="s">
        <v>34</v>
      </c>
      <c r="J4" s="94"/>
      <c r="K4" s="94"/>
      <c r="L4" s="89" t="s">
        <v>38</v>
      </c>
      <c r="M4" s="89"/>
      <c r="N4" s="89"/>
    </row>
    <row r="5" spans="1:14" ht="15.75" x14ac:dyDescent="0.2">
      <c r="A5" s="2"/>
      <c r="B5" s="99"/>
      <c r="C5" s="5" t="s">
        <v>0</v>
      </c>
      <c r="D5" s="5" t="s">
        <v>1</v>
      </c>
      <c r="E5" s="5" t="s">
        <v>2</v>
      </c>
      <c r="F5" s="6" t="s">
        <v>0</v>
      </c>
      <c r="G5" s="6" t="s">
        <v>1</v>
      </c>
      <c r="H5" s="6" t="s">
        <v>2</v>
      </c>
      <c r="I5" s="7" t="s">
        <v>0</v>
      </c>
      <c r="J5" s="7" t="s">
        <v>1</v>
      </c>
      <c r="K5" s="7" t="s">
        <v>2</v>
      </c>
      <c r="L5" s="53" t="s">
        <v>0</v>
      </c>
      <c r="M5" s="53" t="s">
        <v>1</v>
      </c>
      <c r="N5" s="53" t="s">
        <v>2</v>
      </c>
    </row>
    <row r="6" spans="1:14" ht="15.75" x14ac:dyDescent="0.2">
      <c r="A6" s="2"/>
      <c r="B6" s="75">
        <v>1</v>
      </c>
      <c r="C6" s="69"/>
      <c r="D6" s="76"/>
      <c r="E6" s="70"/>
      <c r="F6" s="69"/>
      <c r="G6" s="76"/>
      <c r="H6" s="70"/>
      <c r="I6" s="69"/>
      <c r="J6" s="76"/>
      <c r="K6" s="70"/>
      <c r="L6" s="69"/>
      <c r="M6" s="76"/>
      <c r="N6" s="70"/>
    </row>
    <row r="7" spans="1:14" ht="15.75" x14ac:dyDescent="0.2">
      <c r="A7" s="2"/>
      <c r="B7" s="75">
        <v>2</v>
      </c>
      <c r="C7" s="69"/>
      <c r="D7" s="76"/>
      <c r="E7" s="70"/>
      <c r="F7" s="69"/>
      <c r="G7" s="76"/>
      <c r="H7" s="70"/>
      <c r="I7" s="69"/>
      <c r="J7" s="76"/>
      <c r="K7" s="70"/>
      <c r="L7" s="69"/>
      <c r="M7" s="76"/>
      <c r="N7" s="70"/>
    </row>
    <row r="8" spans="1:14" ht="15.75" x14ac:dyDescent="0.2">
      <c r="A8" s="2"/>
      <c r="B8" s="75">
        <v>3</v>
      </c>
      <c r="C8" s="69"/>
      <c r="D8" s="76"/>
      <c r="E8" s="70"/>
      <c r="F8" s="69"/>
      <c r="G8" s="76"/>
      <c r="H8" s="70"/>
      <c r="I8" s="69"/>
      <c r="J8" s="76"/>
      <c r="K8" s="70"/>
      <c r="L8" s="69"/>
      <c r="M8" s="76"/>
      <c r="N8" s="70"/>
    </row>
    <row r="9" spans="1:14" ht="15.75" x14ac:dyDescent="0.2">
      <c r="A9" s="2"/>
      <c r="B9" s="75">
        <v>4</v>
      </c>
      <c r="C9" s="69"/>
      <c r="D9" s="76"/>
      <c r="E9" s="70"/>
      <c r="F9" s="69"/>
      <c r="G9" s="76"/>
      <c r="H9" s="70"/>
      <c r="I9" s="69"/>
      <c r="J9" s="76"/>
      <c r="K9" s="70"/>
      <c r="L9" s="69"/>
      <c r="M9" s="76"/>
      <c r="N9" s="70"/>
    </row>
    <row r="10" spans="1:14" ht="15.75" x14ac:dyDescent="0.2">
      <c r="A10" s="2"/>
      <c r="B10" s="75">
        <v>5</v>
      </c>
      <c r="C10" s="69"/>
      <c r="D10" s="76"/>
      <c r="E10" s="70"/>
      <c r="F10" s="69"/>
      <c r="G10" s="76"/>
      <c r="H10" s="70"/>
      <c r="I10" s="69"/>
      <c r="J10" s="76"/>
      <c r="K10" s="70"/>
      <c r="L10" s="69"/>
      <c r="M10" s="76"/>
      <c r="N10" s="70"/>
    </row>
    <row r="11" spans="1:14" ht="15.75" x14ac:dyDescent="0.2">
      <c r="A11" s="2"/>
      <c r="B11" s="75">
        <v>6</v>
      </c>
      <c r="C11" s="69"/>
      <c r="D11" s="76"/>
      <c r="E11" s="70"/>
      <c r="F11" s="69"/>
      <c r="G11" s="76"/>
      <c r="H11" s="70"/>
      <c r="I11" s="69"/>
      <c r="J11" s="76"/>
      <c r="K11" s="70"/>
      <c r="L11" s="69"/>
      <c r="M11" s="76"/>
      <c r="N11" s="70"/>
    </row>
    <row r="12" spans="1:14" ht="15.75" x14ac:dyDescent="0.2">
      <c r="A12" s="2"/>
      <c r="B12" s="75">
        <v>7</v>
      </c>
      <c r="C12" s="69"/>
      <c r="D12" s="76"/>
      <c r="E12" s="70"/>
      <c r="F12" s="69"/>
      <c r="G12" s="76"/>
      <c r="H12" s="70"/>
      <c r="I12" s="69"/>
      <c r="J12" s="76"/>
      <c r="K12" s="70"/>
      <c r="L12" s="69"/>
      <c r="M12" s="76"/>
      <c r="N12" s="70"/>
    </row>
    <row r="13" spans="1:14" ht="15.75" x14ac:dyDescent="0.2">
      <c r="A13" s="2"/>
      <c r="B13" s="75">
        <v>8</v>
      </c>
      <c r="C13" s="69"/>
      <c r="D13" s="76"/>
      <c r="E13" s="70"/>
      <c r="F13" s="69"/>
      <c r="G13" s="76"/>
      <c r="H13" s="70"/>
      <c r="I13" s="69"/>
      <c r="J13" s="76"/>
      <c r="K13" s="70"/>
      <c r="L13" s="69"/>
      <c r="M13" s="76"/>
      <c r="N13" s="70"/>
    </row>
    <row r="14" spans="1:14" ht="15.75" x14ac:dyDescent="0.2">
      <c r="A14" s="2"/>
      <c r="B14" s="75">
        <v>9</v>
      </c>
      <c r="C14" s="69"/>
      <c r="D14" s="76"/>
      <c r="E14" s="70"/>
      <c r="F14" s="69"/>
      <c r="G14" s="76"/>
      <c r="H14" s="70"/>
      <c r="I14" s="69"/>
      <c r="J14" s="76"/>
      <c r="K14" s="70"/>
      <c r="L14" s="69"/>
      <c r="M14" s="76"/>
      <c r="N14" s="70"/>
    </row>
    <row r="15" spans="1:14" ht="15.75" x14ac:dyDescent="0.2">
      <c r="A15" s="2"/>
      <c r="B15" s="75">
        <v>10</v>
      </c>
      <c r="C15" s="69"/>
      <c r="D15" s="76"/>
      <c r="E15" s="70"/>
      <c r="F15" s="69"/>
      <c r="G15" s="76"/>
      <c r="H15" s="70"/>
      <c r="I15" s="69"/>
      <c r="J15" s="76"/>
      <c r="K15" s="70"/>
      <c r="L15" s="69"/>
      <c r="M15" s="76"/>
      <c r="N15" s="70"/>
    </row>
    <row r="16" spans="1:14" ht="15.75" x14ac:dyDescent="0.2">
      <c r="A16" s="2"/>
      <c r="B16" s="75">
        <v>11</v>
      </c>
      <c r="C16" s="69"/>
      <c r="D16" s="76"/>
      <c r="E16" s="70"/>
      <c r="F16" s="69"/>
      <c r="G16" s="76"/>
      <c r="H16" s="70"/>
      <c r="I16" s="69"/>
      <c r="J16" s="76"/>
      <c r="K16" s="70"/>
      <c r="L16" s="69"/>
      <c r="M16" s="76"/>
      <c r="N16" s="70"/>
    </row>
    <row r="17" spans="1:14" ht="15.75" x14ac:dyDescent="0.2">
      <c r="A17" s="2"/>
      <c r="B17" s="75">
        <v>12</v>
      </c>
      <c r="C17" s="69"/>
      <c r="D17" s="76"/>
      <c r="E17" s="70"/>
      <c r="F17" s="69"/>
      <c r="G17" s="76"/>
      <c r="H17" s="70"/>
      <c r="I17" s="69"/>
      <c r="J17" s="76"/>
      <c r="K17" s="70"/>
      <c r="L17" s="69"/>
      <c r="M17" s="76"/>
      <c r="N17" s="70"/>
    </row>
    <row r="18" spans="1:14" ht="15.75" x14ac:dyDescent="0.2">
      <c r="A18" s="2"/>
      <c r="B18" s="75">
        <v>13</v>
      </c>
      <c r="C18" s="69"/>
      <c r="D18" s="76"/>
      <c r="E18" s="70"/>
      <c r="F18" s="69"/>
      <c r="G18" s="76"/>
      <c r="H18" s="70"/>
      <c r="I18" s="69"/>
      <c r="J18" s="76"/>
      <c r="K18" s="70"/>
      <c r="L18" s="69"/>
      <c r="M18" s="76"/>
      <c r="N18" s="70"/>
    </row>
    <row r="19" spans="1:14" ht="15.75" x14ac:dyDescent="0.2">
      <c r="A19" s="2"/>
      <c r="B19" s="75">
        <v>14</v>
      </c>
      <c r="C19" s="69"/>
      <c r="D19" s="76"/>
      <c r="E19" s="70"/>
      <c r="F19" s="69"/>
      <c r="G19" s="76"/>
      <c r="H19" s="70"/>
      <c r="I19" s="69"/>
      <c r="J19" s="76"/>
      <c r="K19" s="70"/>
      <c r="L19" s="69"/>
      <c r="M19" s="76"/>
      <c r="N19" s="70"/>
    </row>
  </sheetData>
  <mergeCells count="7">
    <mergeCell ref="L4:N4"/>
    <mergeCell ref="C4:E4"/>
    <mergeCell ref="F4:H4"/>
    <mergeCell ref="I4:K4"/>
    <mergeCell ref="A1:B2"/>
    <mergeCell ref="C1:C2"/>
    <mergeCell ref="B4:B5"/>
  </mergeCells>
  <dataValidations xWindow="494" yWindow="591" count="5">
    <dataValidation allowBlank="1" showInputMessage="1" showErrorMessage="1" promptTitle="Sugerencia" prompt="Ver los indicadores antes de responder, ser detallado en cuanto a cantidades y ser breve" sqref="C5 F5 I5 L5" xr:uid="{5CD4C9F1-7097-4C96-B517-17510268E030}"/>
    <dataValidation allowBlank="1" showInputMessage="1" showErrorMessage="1" promptTitle="Nota" prompt="Se deben llenar todas las casillas de status" sqref="E5 H5 K5 N5" xr:uid="{C7502672-0BCF-4AEA-842D-0D61AC52527E}"/>
    <dataValidation allowBlank="1" showInputMessage="1" showErrorMessage="1" promptTitle="Nota" prompt="Calcular únicamente la inversión de este período en $USD Dolar" sqref="D5 G5 J5 M5" xr:uid="{B08BB5CE-CF6F-458B-B597-99682ED3E272}"/>
    <dataValidation allowBlank="1" showInputMessage="1" showErrorMessage="1" promptTitle="Considerar" prompt="- _x000a_- _x000a_-_x000a__x000a__x000a__x000a__x000a_" sqref="C6:D19 F6:G19 I6:J19 L6:M19" xr:uid="{2240D5C2-8FF7-4986-AC95-2277C4DF47FB}"/>
    <dataValidation allowBlank="1" showInputMessage="1" showErrorMessage="1" promptTitle="Indicadores" prompt="1._x000a_2._x000a_N..._x000a_" sqref="B6:B19" xr:uid="{1341B65C-DF77-4F89-9358-658B36E5D54E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xWindow="494" yWindow="591" count="1">
        <x14:dataValidation type="list" allowBlank="1" showInputMessage="1" showErrorMessage="1" xr:uid="{00000000-0002-0000-0300-000018000000}">
          <x14:formula1>
            <xm:f>BD!$A$3:$A$5</xm:f>
          </x14:formula1>
          <xm:sqref>K6:K19 E6:E19 N6:N19 H6:H19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N16"/>
  <sheetViews>
    <sheetView showGridLines="0" zoomScale="95" zoomScaleNormal="55" workbookViewId="0">
      <selection activeCell="B13" sqref="B13"/>
    </sheetView>
  </sheetViews>
  <sheetFormatPr baseColWidth="10" defaultColWidth="11.5703125" defaultRowHeight="14.25" x14ac:dyDescent="0.2"/>
  <cols>
    <col min="1" max="1" width="5.85546875" style="1" customWidth="1"/>
    <col min="2" max="2" width="62.5703125" style="1" customWidth="1"/>
    <col min="3" max="3" width="46.42578125" style="1" customWidth="1"/>
    <col min="4" max="4" width="11.85546875" style="1" customWidth="1"/>
    <col min="5" max="5" width="24.140625" style="1" customWidth="1"/>
    <col min="6" max="6" width="44.140625" style="1" customWidth="1"/>
    <col min="7" max="7" width="12.28515625" style="1" customWidth="1"/>
    <col min="8" max="8" width="29.140625" style="1" customWidth="1"/>
    <col min="9" max="9" width="45.28515625" style="1" customWidth="1"/>
    <col min="10" max="10" width="13.140625" style="1" customWidth="1"/>
    <col min="11" max="11" width="24.7109375" style="1" customWidth="1"/>
    <col min="12" max="12" width="48" style="1" customWidth="1"/>
    <col min="13" max="13" width="16.28515625" style="1" customWidth="1"/>
    <col min="14" max="14" width="27.42578125" style="1" customWidth="1"/>
    <col min="15" max="16384" width="11.5703125" style="1"/>
  </cols>
  <sheetData>
    <row r="1" spans="1:14" ht="20.25" customHeight="1" x14ac:dyDescent="0.2">
      <c r="A1" s="105" t="s">
        <v>50</v>
      </c>
      <c r="B1" s="106"/>
      <c r="C1" s="109"/>
      <c r="D1" s="2"/>
      <c r="E1" s="2"/>
      <c r="F1" s="2"/>
      <c r="G1" s="2"/>
      <c r="H1" s="2"/>
      <c r="I1" s="2"/>
      <c r="J1" s="2"/>
      <c r="K1" s="2"/>
      <c r="L1" s="2"/>
    </row>
    <row r="2" spans="1:14" ht="45.75" customHeight="1" thickBot="1" x14ac:dyDescent="0.25">
      <c r="A2" s="107"/>
      <c r="B2" s="108"/>
      <c r="C2" s="109"/>
      <c r="D2" s="2"/>
      <c r="E2" s="2"/>
      <c r="F2" s="2"/>
      <c r="G2" s="2"/>
      <c r="H2" s="2"/>
      <c r="I2" s="2"/>
      <c r="J2" s="2"/>
      <c r="K2" s="2"/>
      <c r="L2" s="2"/>
    </row>
    <row r="3" spans="1:14" ht="33.75" customHeight="1" x14ac:dyDescent="0.2">
      <c r="A3" s="4"/>
      <c r="B3" s="3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ht="15.75" x14ac:dyDescent="0.2">
      <c r="A4" s="2"/>
      <c r="B4" s="99" t="s">
        <v>6</v>
      </c>
      <c r="C4" s="90" t="s">
        <v>37</v>
      </c>
      <c r="D4" s="91"/>
      <c r="E4" s="92"/>
      <c r="F4" s="93" t="s">
        <v>36</v>
      </c>
      <c r="G4" s="93"/>
      <c r="H4" s="93"/>
      <c r="I4" s="94" t="s">
        <v>34</v>
      </c>
      <c r="J4" s="94"/>
      <c r="K4" s="94"/>
      <c r="L4" s="89" t="s">
        <v>38</v>
      </c>
      <c r="M4" s="89"/>
      <c r="N4" s="89"/>
    </row>
    <row r="5" spans="1:14" ht="15.75" x14ac:dyDescent="0.2">
      <c r="A5" s="2"/>
      <c r="B5" s="99"/>
      <c r="C5" s="5" t="s">
        <v>0</v>
      </c>
      <c r="D5" s="5" t="s">
        <v>1</v>
      </c>
      <c r="E5" s="5" t="s">
        <v>2</v>
      </c>
      <c r="F5" s="6" t="s">
        <v>0</v>
      </c>
      <c r="G5" s="6" t="s">
        <v>1</v>
      </c>
      <c r="H5" s="6" t="s">
        <v>2</v>
      </c>
      <c r="I5" s="7" t="s">
        <v>0</v>
      </c>
      <c r="J5" s="7" t="s">
        <v>1</v>
      </c>
      <c r="K5" s="7" t="s">
        <v>2</v>
      </c>
      <c r="L5" s="53" t="s">
        <v>0</v>
      </c>
      <c r="M5" s="53" t="s">
        <v>1</v>
      </c>
      <c r="N5" s="53" t="s">
        <v>2</v>
      </c>
    </row>
    <row r="6" spans="1:14" ht="15.75" x14ac:dyDescent="0.2">
      <c r="A6" s="2"/>
      <c r="B6" s="75">
        <v>1</v>
      </c>
      <c r="C6" s="69"/>
      <c r="D6" s="76"/>
      <c r="E6" s="70"/>
      <c r="F6" s="69"/>
      <c r="G6" s="76"/>
      <c r="H6" s="70"/>
      <c r="I6" s="69"/>
      <c r="J6" s="76"/>
      <c r="K6" s="70"/>
      <c r="L6" s="69"/>
      <c r="M6" s="76"/>
      <c r="N6" s="70"/>
    </row>
    <row r="7" spans="1:14" ht="15.75" x14ac:dyDescent="0.2">
      <c r="A7" s="2"/>
      <c r="B7" s="75">
        <v>2</v>
      </c>
      <c r="C7" s="69"/>
      <c r="D7" s="76"/>
      <c r="E7" s="70"/>
      <c r="F7" s="69"/>
      <c r="G7" s="76"/>
      <c r="H7" s="70"/>
      <c r="I7" s="69"/>
      <c r="J7" s="76"/>
      <c r="K7" s="70"/>
      <c r="L7" s="69"/>
      <c r="M7" s="76"/>
      <c r="N7" s="70"/>
    </row>
    <row r="8" spans="1:14" ht="15.75" x14ac:dyDescent="0.2">
      <c r="A8" s="2"/>
      <c r="B8" s="75">
        <v>3</v>
      </c>
      <c r="C8" s="69"/>
      <c r="D8" s="76"/>
      <c r="E8" s="70"/>
      <c r="F8" s="69"/>
      <c r="G8" s="76"/>
      <c r="H8" s="70"/>
      <c r="I8" s="69"/>
      <c r="J8" s="76"/>
      <c r="K8" s="70"/>
      <c r="L8" s="69"/>
      <c r="M8" s="76"/>
      <c r="N8" s="70"/>
    </row>
    <row r="9" spans="1:14" ht="15.75" x14ac:dyDescent="0.2">
      <c r="A9" s="2"/>
      <c r="B9" s="75">
        <v>4</v>
      </c>
      <c r="C9" s="69"/>
      <c r="D9" s="76"/>
      <c r="E9" s="70"/>
      <c r="F9" s="69"/>
      <c r="G9" s="76"/>
      <c r="H9" s="70"/>
      <c r="I9" s="69"/>
      <c r="J9" s="76"/>
      <c r="K9" s="70"/>
      <c r="L9" s="69"/>
      <c r="M9" s="76"/>
      <c r="N9" s="70"/>
    </row>
    <row r="10" spans="1:14" ht="15.75" x14ac:dyDescent="0.2">
      <c r="A10" s="2"/>
      <c r="B10" s="75">
        <v>5</v>
      </c>
      <c r="C10" s="69"/>
      <c r="D10" s="76"/>
      <c r="E10" s="70"/>
      <c r="F10" s="69"/>
      <c r="G10" s="76"/>
      <c r="H10" s="70"/>
      <c r="I10" s="69"/>
      <c r="J10" s="76"/>
      <c r="K10" s="70"/>
      <c r="L10" s="69"/>
      <c r="M10" s="76"/>
      <c r="N10" s="70"/>
    </row>
    <row r="11" spans="1:14" ht="15.75" x14ac:dyDescent="0.2">
      <c r="A11" s="2"/>
      <c r="B11" s="75">
        <v>6</v>
      </c>
      <c r="C11" s="69"/>
      <c r="D11" s="76"/>
      <c r="E11" s="70"/>
      <c r="F11" s="69"/>
      <c r="G11" s="76"/>
      <c r="H11" s="70"/>
      <c r="I11" s="69"/>
      <c r="J11" s="76"/>
      <c r="K11" s="70"/>
      <c r="L11" s="69"/>
      <c r="M11" s="76"/>
      <c r="N11" s="70"/>
    </row>
    <row r="12" spans="1:14" ht="15.75" x14ac:dyDescent="0.2">
      <c r="A12" s="2"/>
      <c r="B12" s="75">
        <v>7</v>
      </c>
      <c r="C12" s="69"/>
      <c r="D12" s="76"/>
      <c r="E12" s="70"/>
      <c r="F12" s="69"/>
      <c r="G12" s="76"/>
      <c r="H12" s="70"/>
      <c r="I12" s="69"/>
      <c r="J12" s="76"/>
      <c r="K12" s="70"/>
      <c r="L12" s="69"/>
      <c r="M12" s="76"/>
      <c r="N12" s="70"/>
    </row>
    <row r="13" spans="1:14" ht="15.75" x14ac:dyDescent="0.2">
      <c r="A13" s="2"/>
      <c r="B13" s="75">
        <v>8</v>
      </c>
      <c r="C13" s="69"/>
      <c r="D13" s="76"/>
      <c r="E13" s="70"/>
      <c r="F13" s="69"/>
      <c r="G13" s="76"/>
      <c r="H13" s="70"/>
      <c r="I13" s="69"/>
      <c r="J13" s="76"/>
      <c r="K13" s="70"/>
      <c r="L13" s="69"/>
      <c r="M13" s="76"/>
      <c r="N13" s="70"/>
    </row>
    <row r="14" spans="1:14" ht="15.75" x14ac:dyDescent="0.2">
      <c r="A14" s="2"/>
      <c r="B14" s="75">
        <v>9</v>
      </c>
      <c r="C14" s="69"/>
      <c r="D14" s="76"/>
      <c r="E14" s="70"/>
      <c r="F14" s="69"/>
      <c r="G14" s="76"/>
      <c r="H14" s="70"/>
      <c r="I14" s="69"/>
      <c r="J14" s="76"/>
      <c r="K14" s="70"/>
      <c r="L14" s="69"/>
      <c r="M14" s="76"/>
      <c r="N14" s="70"/>
    </row>
    <row r="15" spans="1:14" ht="15.75" x14ac:dyDescent="0.2">
      <c r="A15" s="2"/>
      <c r="B15" s="75">
        <v>10</v>
      </c>
      <c r="C15" s="69"/>
      <c r="D15" s="76"/>
      <c r="E15" s="70"/>
      <c r="F15" s="69"/>
      <c r="G15" s="76"/>
      <c r="H15" s="70"/>
      <c r="I15" s="69"/>
      <c r="J15" s="76"/>
      <c r="K15" s="70"/>
      <c r="L15" s="69"/>
      <c r="M15" s="76"/>
      <c r="N15" s="70"/>
    </row>
    <row r="16" spans="1:14" ht="15.75" x14ac:dyDescent="0.2">
      <c r="A16" s="2"/>
      <c r="B16" s="75">
        <v>11</v>
      </c>
      <c r="C16" s="69"/>
      <c r="D16" s="76"/>
      <c r="E16" s="70"/>
      <c r="F16" s="69"/>
      <c r="G16" s="76"/>
      <c r="H16" s="70"/>
      <c r="I16" s="69"/>
      <c r="J16" s="76"/>
      <c r="K16" s="70"/>
      <c r="L16" s="69"/>
      <c r="M16" s="76"/>
      <c r="N16" s="70"/>
    </row>
  </sheetData>
  <mergeCells count="7">
    <mergeCell ref="L4:N4"/>
    <mergeCell ref="I4:K4"/>
    <mergeCell ref="A1:B2"/>
    <mergeCell ref="C1:C2"/>
    <mergeCell ref="B4:B5"/>
    <mergeCell ref="C4:E4"/>
    <mergeCell ref="F4:H4"/>
  </mergeCells>
  <dataValidations xWindow="507" yWindow="514" count="5">
    <dataValidation allowBlank="1" showInputMessage="1" showErrorMessage="1" promptTitle="Sugerencia" prompt="Ver los indicadores antes de responder, ser detallado en cuanto a cantidades y ser breve" sqref="C5 F5 I5 L5" xr:uid="{B4E95258-6527-4DC5-8E00-C19C2E32D833}"/>
    <dataValidation allowBlank="1" showInputMessage="1" showErrorMessage="1" promptTitle="Nota" prompt="Se deben llenar todas las casillas de status" sqref="E5 H5 K5 N5" xr:uid="{3251F3D3-A2F7-4D76-85CC-1A918B5A70BB}"/>
    <dataValidation allowBlank="1" showInputMessage="1" showErrorMessage="1" promptTitle="Nota" prompt="Calcular únicamente la inversión de este período en $USD Dolar" sqref="D5 G5 J5 M5" xr:uid="{6633D4A3-E862-494F-BD0B-8A84F8F6495B}"/>
    <dataValidation allowBlank="1" showInputMessage="1" showErrorMessage="1" promptTitle="Indicadores" prompt="1._x000a_2._x000a_N..._x000a_" sqref="B6:B16" xr:uid="{12880A52-A687-477D-9B32-F120AA53DE97}"/>
    <dataValidation allowBlank="1" showInputMessage="1" showErrorMessage="1" promptTitle="Considerar" prompt="- _x000a_- _x000a_-_x000a__x000a__x000a__x000a__x000a_" sqref="C6:D16 F6:G16 I6:J16 L6:M16" xr:uid="{5564F049-4D30-4EE3-9FE4-8E76616A9FC1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xWindow="507" yWindow="514" count="1">
        <x14:dataValidation type="list" allowBlank="1" showInputMessage="1" showErrorMessage="1" xr:uid="{A5ACAFE4-BA07-41A3-A9E3-9608F440DFF8}">
          <x14:formula1>
            <xm:f>BD!$A$3:$A$5</xm:f>
          </x14:formula1>
          <xm:sqref>K6:K16 E6:E16 N6:N16 H6:H16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N17"/>
  <sheetViews>
    <sheetView showGridLines="0" zoomScale="58" zoomScaleNormal="85" workbookViewId="0">
      <selection activeCell="B27" sqref="B27"/>
    </sheetView>
  </sheetViews>
  <sheetFormatPr baseColWidth="10" defaultColWidth="11.5703125" defaultRowHeight="14.25" x14ac:dyDescent="0.2"/>
  <cols>
    <col min="1" max="1" width="5.85546875" style="1" customWidth="1"/>
    <col min="2" max="2" width="95.85546875" style="1" customWidth="1"/>
    <col min="3" max="3" width="46.42578125" style="1" customWidth="1"/>
    <col min="4" max="4" width="14.140625" style="1" customWidth="1"/>
    <col min="5" max="5" width="20.7109375" style="1" customWidth="1"/>
    <col min="6" max="6" width="38.28515625" style="1" customWidth="1"/>
    <col min="7" max="7" width="12.28515625" style="1" customWidth="1"/>
    <col min="8" max="8" width="23" style="1" customWidth="1"/>
    <col min="9" max="9" width="35.28515625" style="1" customWidth="1"/>
    <col min="10" max="10" width="13.140625" style="1" customWidth="1"/>
    <col min="11" max="11" width="24.7109375" style="1" customWidth="1"/>
    <col min="12" max="12" width="33.85546875" style="1" customWidth="1"/>
    <col min="13" max="13" width="11.5703125" style="1"/>
    <col min="14" max="14" width="20" style="1" customWidth="1"/>
    <col min="15" max="16384" width="11.5703125" style="1"/>
  </cols>
  <sheetData>
    <row r="1" spans="1:14" ht="20.25" customHeight="1" x14ac:dyDescent="0.2">
      <c r="A1" s="95" t="s">
        <v>51</v>
      </c>
      <c r="B1" s="96"/>
      <c r="C1" s="100"/>
      <c r="D1" s="2"/>
      <c r="E1" s="2"/>
      <c r="F1" s="2"/>
      <c r="G1" s="2"/>
      <c r="H1" s="2"/>
      <c r="I1" s="2"/>
      <c r="J1" s="2"/>
      <c r="K1" s="2"/>
      <c r="L1" s="2"/>
    </row>
    <row r="2" spans="1:14" ht="44.25" customHeight="1" thickBot="1" x14ac:dyDescent="0.25">
      <c r="A2" s="97"/>
      <c r="B2" s="98"/>
      <c r="C2" s="100"/>
      <c r="D2" s="2"/>
      <c r="E2" s="2"/>
      <c r="F2" s="2"/>
      <c r="G2" s="2"/>
      <c r="H2" s="2"/>
      <c r="I2" s="2"/>
      <c r="J2" s="2"/>
      <c r="K2" s="2"/>
      <c r="L2" s="2"/>
    </row>
    <row r="3" spans="1:14" ht="30" customHeight="1" x14ac:dyDescent="0.2">
      <c r="A3" s="4"/>
      <c r="B3" s="3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ht="15.75" x14ac:dyDescent="0.2">
      <c r="A4" s="2"/>
      <c r="B4" s="99" t="s">
        <v>6</v>
      </c>
      <c r="C4" s="90" t="s">
        <v>37</v>
      </c>
      <c r="D4" s="91"/>
      <c r="E4" s="92"/>
      <c r="F4" s="93" t="s">
        <v>36</v>
      </c>
      <c r="G4" s="93"/>
      <c r="H4" s="93"/>
      <c r="I4" s="94" t="s">
        <v>34</v>
      </c>
      <c r="J4" s="94"/>
      <c r="K4" s="94"/>
      <c r="L4" s="89" t="s">
        <v>38</v>
      </c>
      <c r="M4" s="89"/>
      <c r="N4" s="89"/>
    </row>
    <row r="5" spans="1:14" ht="15.75" x14ac:dyDescent="0.2">
      <c r="A5" s="2"/>
      <c r="B5" s="99"/>
      <c r="C5" s="5" t="s">
        <v>0</v>
      </c>
      <c r="D5" s="5" t="s">
        <v>1</v>
      </c>
      <c r="E5" s="5" t="s">
        <v>2</v>
      </c>
      <c r="F5" s="6" t="s">
        <v>0</v>
      </c>
      <c r="G5" s="6" t="s">
        <v>1</v>
      </c>
      <c r="H5" s="6" t="s">
        <v>2</v>
      </c>
      <c r="I5" s="7" t="s">
        <v>0</v>
      </c>
      <c r="J5" s="7" t="s">
        <v>1</v>
      </c>
      <c r="K5" s="7" t="s">
        <v>2</v>
      </c>
      <c r="L5" s="53" t="s">
        <v>0</v>
      </c>
      <c r="M5" s="53" t="s">
        <v>1</v>
      </c>
      <c r="N5" s="53" t="s">
        <v>2</v>
      </c>
    </row>
    <row r="6" spans="1:14" ht="15.75" x14ac:dyDescent="0.2">
      <c r="A6" s="2"/>
      <c r="B6" s="75">
        <v>1</v>
      </c>
      <c r="C6" s="69"/>
      <c r="D6" s="76"/>
      <c r="E6" s="70"/>
      <c r="F6" s="69"/>
      <c r="G6" s="76"/>
      <c r="H6" s="70"/>
      <c r="I6" s="69"/>
      <c r="J6" s="76"/>
      <c r="K6" s="70"/>
      <c r="L6" s="69"/>
      <c r="M6" s="76"/>
      <c r="N6" s="70"/>
    </row>
    <row r="7" spans="1:14" ht="15.75" x14ac:dyDescent="0.2">
      <c r="A7" s="2"/>
      <c r="B7" s="75">
        <v>2</v>
      </c>
      <c r="C7" s="69"/>
      <c r="D7" s="76"/>
      <c r="E7" s="70"/>
      <c r="F7" s="69"/>
      <c r="G7" s="76"/>
      <c r="H7" s="70"/>
      <c r="I7" s="69"/>
      <c r="J7" s="76"/>
      <c r="K7" s="70"/>
      <c r="L7" s="69"/>
      <c r="M7" s="76"/>
      <c r="N7" s="70"/>
    </row>
    <row r="8" spans="1:14" ht="15.75" x14ac:dyDescent="0.2">
      <c r="A8" s="2"/>
      <c r="B8" s="75">
        <v>3</v>
      </c>
      <c r="C8" s="69"/>
      <c r="D8" s="76"/>
      <c r="E8" s="70"/>
      <c r="F8" s="69"/>
      <c r="G8" s="76"/>
      <c r="H8" s="70"/>
      <c r="I8" s="69"/>
      <c r="J8" s="76"/>
      <c r="K8" s="70"/>
      <c r="L8" s="69"/>
      <c r="M8" s="76"/>
      <c r="N8" s="70"/>
    </row>
    <row r="9" spans="1:14" ht="15.75" x14ac:dyDescent="0.2">
      <c r="A9" s="2"/>
      <c r="B9" s="75">
        <v>4</v>
      </c>
      <c r="C9" s="69"/>
      <c r="D9" s="76"/>
      <c r="E9" s="70"/>
      <c r="F9" s="69"/>
      <c r="G9" s="76"/>
      <c r="H9" s="70"/>
      <c r="I9" s="69"/>
      <c r="J9" s="76"/>
      <c r="K9" s="70"/>
      <c r="L9" s="69"/>
      <c r="M9" s="76"/>
      <c r="N9" s="70"/>
    </row>
    <row r="10" spans="1:14" ht="15.75" x14ac:dyDescent="0.2">
      <c r="A10" s="2"/>
      <c r="B10" s="75">
        <v>5</v>
      </c>
      <c r="C10" s="69"/>
      <c r="D10" s="76"/>
      <c r="E10" s="70"/>
      <c r="F10" s="69"/>
      <c r="G10" s="76"/>
      <c r="H10" s="70"/>
      <c r="I10" s="69"/>
      <c r="J10" s="76"/>
      <c r="K10" s="70"/>
      <c r="L10" s="69"/>
      <c r="M10" s="76"/>
      <c r="N10" s="70"/>
    </row>
    <row r="11" spans="1:14" ht="15.75" x14ac:dyDescent="0.2">
      <c r="A11" s="2"/>
      <c r="B11" s="75">
        <v>6</v>
      </c>
      <c r="C11" s="69"/>
      <c r="D11" s="76"/>
      <c r="E11" s="70"/>
      <c r="F11" s="69"/>
      <c r="G11" s="76"/>
      <c r="H11" s="70"/>
      <c r="I11" s="69"/>
      <c r="J11" s="76"/>
      <c r="K11" s="70"/>
      <c r="L11" s="69"/>
      <c r="M11" s="76"/>
      <c r="N11" s="70"/>
    </row>
    <row r="12" spans="1:14" ht="15.75" x14ac:dyDescent="0.2">
      <c r="A12" s="2"/>
      <c r="B12" s="75">
        <v>7</v>
      </c>
      <c r="C12" s="69"/>
      <c r="D12" s="76"/>
      <c r="E12" s="70"/>
      <c r="F12" s="69"/>
      <c r="G12" s="76"/>
      <c r="H12" s="70"/>
      <c r="I12" s="69"/>
      <c r="J12" s="76"/>
      <c r="K12" s="70"/>
      <c r="L12" s="69"/>
      <c r="M12" s="76"/>
      <c r="N12" s="70"/>
    </row>
    <row r="13" spans="1:14" ht="15.75" x14ac:dyDescent="0.2">
      <c r="B13" s="75">
        <v>8</v>
      </c>
      <c r="C13" s="69"/>
      <c r="D13" s="76"/>
      <c r="E13" s="70"/>
      <c r="F13" s="69"/>
      <c r="G13" s="76"/>
      <c r="H13" s="70"/>
      <c r="I13" s="69"/>
      <c r="J13" s="76"/>
      <c r="K13" s="70"/>
      <c r="L13" s="69"/>
      <c r="M13" s="76"/>
      <c r="N13" s="70"/>
    </row>
    <row r="14" spans="1:14" ht="15.75" x14ac:dyDescent="0.2">
      <c r="B14" s="75">
        <v>9</v>
      </c>
      <c r="C14" s="69"/>
      <c r="D14" s="76"/>
      <c r="E14" s="70"/>
      <c r="F14" s="69"/>
      <c r="G14" s="76"/>
      <c r="H14" s="70"/>
      <c r="I14" s="69"/>
      <c r="J14" s="76"/>
      <c r="K14" s="70"/>
      <c r="L14" s="69"/>
      <c r="M14" s="76"/>
      <c r="N14" s="70"/>
    </row>
    <row r="15" spans="1:14" ht="15.75" x14ac:dyDescent="0.2">
      <c r="A15" s="2"/>
      <c r="B15" s="75">
        <v>10</v>
      </c>
      <c r="C15" s="69"/>
      <c r="D15" s="76"/>
      <c r="E15" s="70"/>
      <c r="F15" s="69"/>
      <c r="G15" s="76"/>
      <c r="H15" s="70"/>
      <c r="I15" s="69"/>
      <c r="J15" s="76"/>
      <c r="K15" s="70"/>
      <c r="L15" s="69"/>
      <c r="M15" s="76"/>
      <c r="N15" s="70"/>
    </row>
    <row r="16" spans="1:14" ht="15.75" x14ac:dyDescent="0.2">
      <c r="A16" s="2"/>
      <c r="B16" s="75">
        <v>11</v>
      </c>
      <c r="C16" s="69"/>
      <c r="D16" s="76"/>
      <c r="E16" s="70"/>
      <c r="F16" s="69"/>
      <c r="G16" s="76"/>
      <c r="H16" s="70"/>
      <c r="I16" s="69"/>
      <c r="J16" s="76"/>
      <c r="K16" s="70"/>
      <c r="L16" s="69"/>
      <c r="M16" s="76"/>
      <c r="N16" s="70"/>
    </row>
    <row r="17" spans="1:14" ht="15.75" x14ac:dyDescent="0.2">
      <c r="A17" s="2"/>
      <c r="B17" s="75">
        <v>12</v>
      </c>
      <c r="C17" s="69"/>
      <c r="D17" s="76"/>
      <c r="E17" s="70"/>
      <c r="F17" s="69"/>
      <c r="G17" s="76"/>
      <c r="H17" s="70"/>
      <c r="I17" s="69"/>
      <c r="J17" s="76"/>
      <c r="K17" s="70"/>
      <c r="L17" s="69"/>
      <c r="M17" s="76"/>
      <c r="N17" s="70"/>
    </row>
  </sheetData>
  <mergeCells count="7">
    <mergeCell ref="L4:N4"/>
    <mergeCell ref="I4:K4"/>
    <mergeCell ref="A1:B2"/>
    <mergeCell ref="C1:C2"/>
    <mergeCell ref="B4:B5"/>
    <mergeCell ref="C4:E4"/>
    <mergeCell ref="F4:H4"/>
  </mergeCells>
  <dataValidations xWindow="633" yWindow="590" count="5">
    <dataValidation allowBlank="1" showInputMessage="1" showErrorMessage="1" promptTitle="Sugerencia" prompt="Ver los indicadores antes de responder, ser detallado en cuanto a cantidades y ser breve" sqref="C5 F5 I5 L5" xr:uid="{F2DFC498-BA73-4CD6-8A69-D5C214874CC3}"/>
    <dataValidation allowBlank="1" showInputMessage="1" showErrorMessage="1" promptTitle="Nota" prompt="Se deben llenar todas las casillas de status" sqref="E5 H5 K5 N5" xr:uid="{8765573F-F839-462E-A84F-19253222E4B0}"/>
    <dataValidation allowBlank="1" showInputMessage="1" showErrorMessage="1" promptTitle="Nota" prompt="Calcular únicamente la inversión de este período en $USD Dolar" sqref="D5 G5 J5 M5" xr:uid="{B079BB49-5606-43C8-940C-DAEECB5CADA1}"/>
    <dataValidation allowBlank="1" showInputMessage="1" showErrorMessage="1" promptTitle="Indicadores" prompt="1._x000a_2._x000a_N..._x000a_" sqref="B6:B17" xr:uid="{B713F3B3-6953-4DCF-BEC5-ED9694228564}"/>
    <dataValidation allowBlank="1" showInputMessage="1" showErrorMessage="1" promptTitle="Considerar" prompt="- _x000a_- _x000a_-_x000a__x000a__x000a__x000a__x000a_" sqref="C6:D17 F6:G17 I6:J17 L6:M17" xr:uid="{9B59739A-0625-48F2-92C4-7490F213CE53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xWindow="633" yWindow="590" count="1">
        <x14:dataValidation type="list" allowBlank="1" showInputMessage="1" showErrorMessage="1" xr:uid="{00000000-0002-0000-0600-000018000000}">
          <x14:formula1>
            <xm:f>BD!$A$3:$A$5</xm:f>
          </x14:formula1>
          <xm:sqref>K6:K17 H6:H17 N6:N17 E6:E17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6027337BD7D84786FDFCAD47D84EAD" ma:contentTypeVersion="18" ma:contentTypeDescription="Ein neues Dokument erstellen." ma:contentTypeScope="" ma:versionID="2316b3f88447b49deabbbb4a4af6584c">
  <xsd:schema xmlns:xsd="http://www.w3.org/2001/XMLSchema" xmlns:xs="http://www.w3.org/2001/XMLSchema" xmlns:p="http://schemas.microsoft.com/office/2006/metadata/properties" xmlns:ns2="a38c399c-8ff7-4174-a2b7-36aff2312e5b" xmlns:ns3="10852bae-b901-4705-bcd3-6348afc341aa" xmlns:ns4="484c8c59-755d-4516-b8d2-1621b38262b4" targetNamespace="http://schemas.microsoft.com/office/2006/metadata/properties" ma:root="true" ma:fieldsID="276134811bbe78d48492e08593a5c817" ns2:_="" ns3:_="" ns4:_="">
    <xsd:import namespace="a38c399c-8ff7-4174-a2b7-36aff2312e5b"/>
    <xsd:import namespace="10852bae-b901-4705-bcd3-6348afc341aa"/>
    <xsd:import namespace="484c8c59-755d-4516-b8d2-1621b38262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c399c-8ff7-4174-a2b7-36aff2312e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852bae-b901-4705-bcd3-6348afc341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tatus Unterschrift" ma:internalName="Status_x0020_Unterschrif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c8c59-755d-4516-b8d2-1621b38262b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e6af93e-bbbb-4736-8a2d-e37e23b96942}" ma:internalName="TaxCatchAll" ma:showField="CatchAllData" ma:web="a38c399c-8ff7-4174-a2b7-36aff2312e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852bae-b901-4705-bcd3-6348afc341aa">
      <Terms xmlns="http://schemas.microsoft.com/office/infopath/2007/PartnerControls"/>
    </lcf76f155ced4ddcb4097134ff3c332f>
    <TaxCatchAll xmlns="484c8c59-755d-4516-b8d2-1621b38262b4" xsi:nil="true"/>
    <_Flow_SignoffStatus xmlns="10852bae-b901-4705-bcd3-6348afc341aa" xsi:nil="true"/>
  </documentManagement>
</p:properties>
</file>

<file path=customXml/itemProps1.xml><?xml version="1.0" encoding="utf-8"?>
<ds:datastoreItem xmlns:ds="http://schemas.openxmlformats.org/officeDocument/2006/customXml" ds:itemID="{913124E8-C245-4D71-950A-9770B7AF7429}"/>
</file>

<file path=customXml/itemProps2.xml><?xml version="1.0" encoding="utf-8"?>
<ds:datastoreItem xmlns:ds="http://schemas.openxmlformats.org/officeDocument/2006/customXml" ds:itemID="{EE2F4D42-BD12-481E-8C73-C91C2DB11CE3}"/>
</file>

<file path=customXml/itemProps3.xml><?xml version="1.0" encoding="utf-8"?>
<ds:datastoreItem xmlns:ds="http://schemas.openxmlformats.org/officeDocument/2006/customXml" ds:itemID="{B2A9D249-5389-425F-B20C-6F97AEA971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Resumen</vt:lpstr>
      <vt:lpstr>BD</vt:lpstr>
      <vt:lpstr>Finca 1</vt:lpstr>
      <vt:lpstr>Finca 2</vt:lpstr>
      <vt:lpstr>Finca 3</vt:lpstr>
      <vt:lpstr>Finca N</vt:lpstr>
      <vt:lpstr>Lista</vt:lpstr>
      <vt:lpstr>Listado</vt:lpstr>
      <vt:lpstr>Listado1</vt:lpstr>
      <vt:lpstr>nombre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de los Dioses</dc:creator>
  <cp:lastModifiedBy>De Los Dioses Fabian, Massiel GIZ DO</cp:lastModifiedBy>
  <cp:lastPrinted>2023-07-24T15:14:30Z</cp:lastPrinted>
  <dcterms:created xsi:type="dcterms:W3CDTF">2023-04-13T14:53:40Z</dcterms:created>
  <dcterms:modified xsi:type="dcterms:W3CDTF">2023-11-08T13:31:43Z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0x010100C86027337BD7D84786FDFCAD47D84EAD</vt:lpwstr>
  </property>
</Properties>
</file>